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shooting\"/>
    </mc:Choice>
  </mc:AlternateContent>
  <xr:revisionPtr revIDLastSave="0" documentId="13_ncr:1_{C0515D84-AD6F-4B8D-9ED5-4A2493AF9859}" xr6:coauthVersionLast="45" xr6:coauthVersionMax="45" xr10:uidLastSave="{00000000-0000-0000-0000-000000000000}"/>
  <bookViews>
    <workbookView xWindow="-96" yWindow="-96" windowWidth="23232" windowHeight="12552" tabRatio="881" xr2:uid="{00000000-000D-0000-FFFF-FFFF00000000}"/>
  </bookViews>
  <sheets>
    <sheet name="Tables" sheetId="1" r:id="rId1"/>
    <sheet name="Cup Fixtures" sheetId="49" r:id="rId2"/>
    <sheet name="Handicaps" sheetId="50" r:id="rId3"/>
    <sheet name="Target Scores" sheetId="18" r:id="rId4"/>
    <sheet name="Ashby Road" sheetId="52" r:id="rId5"/>
    <sheet name="Ashby Road B" sheetId="53" r:id="rId6"/>
    <sheet name="Hinckley Phoenix" sheetId="54" r:id="rId7"/>
    <sheet name="Hounds" sheetId="55" r:id="rId8"/>
    <sheet name="New Plough" sheetId="56" r:id="rId9"/>
    <sheet name="Smallshaws" sheetId="43" r:id="rId10"/>
    <sheet name="Sporting Lions" sheetId="57" r:id="rId11"/>
    <sheet name="Trojans" sheetId="58" r:id="rId12"/>
    <sheet name="Averages" sheetId="13" r:id="rId13"/>
    <sheet name="Full Averages Sheet" sheetId="14" r:id="rId14"/>
    <sheet name="Trophies" sheetId="15" r:id="rId15"/>
    <sheet name="Last Season" sheetId="19" r:id="rId16"/>
    <sheet name="Toe the Line" sheetId="17" r:id="rId17"/>
    <sheet name="Young Shooter" sheetId="51" r:id="rId18"/>
  </sheets>
  <definedNames>
    <definedName name="_xlnm._FilterDatabase" localSheetId="12" hidden="1">Averages!$C$1:$L$274</definedName>
    <definedName name="LastSeason">'Last Season'!$A$2:$B$78</definedName>
    <definedName name="_xlnm.Print_Area" localSheetId="4">'Ashby Road'!$A$1:$AM$38</definedName>
    <definedName name="_xlnm.Print_Area" localSheetId="5">'Ashby Road B'!$A$1:$AM$38</definedName>
    <definedName name="_xlnm.Print_Area" localSheetId="12">Averages!$B$1:$G$171</definedName>
    <definedName name="_xlnm.Print_Area" localSheetId="13">'Full Averages Sheet'!$A$1:$M$75</definedName>
    <definedName name="_xlnm.Print_Area" localSheetId="6">'Hinckley Phoenix'!$A$1:$AM$38</definedName>
    <definedName name="_xlnm.Print_Area" localSheetId="7">Hounds!$A$1:$AM$38</definedName>
    <definedName name="_xlnm.Print_Area" localSheetId="8">'New Plough'!$A$1:$AM$38</definedName>
    <definedName name="_xlnm.Print_Area" localSheetId="9">Smallshaws!$A$1:$AM$38</definedName>
    <definedName name="_xlnm.Print_Area" localSheetId="10">'Sporting Lions'!$A$1:$AM$38</definedName>
    <definedName name="_xlnm.Print_Area" localSheetId="11">Trojans!$A$1:$AM$38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5" i="14" l="1"/>
  <c r="M56" i="14"/>
  <c r="J3" i="14" l="1"/>
  <c r="J4" i="14"/>
  <c r="J5" i="14"/>
  <c r="J6" i="14"/>
  <c r="J7" i="14"/>
  <c r="J8" i="14"/>
  <c r="J9" i="14"/>
  <c r="J10" i="14"/>
  <c r="J11" i="14"/>
  <c r="J12" i="14"/>
  <c r="J52" i="14"/>
  <c r="J53" i="14"/>
  <c r="J54" i="14"/>
  <c r="T25" i="54"/>
  <c r="AN22" i="58" l="1"/>
  <c r="AN21" i="58"/>
  <c r="AN20" i="58"/>
  <c r="AN19" i="58"/>
  <c r="AN18" i="58"/>
  <c r="AN17" i="58"/>
  <c r="AN16" i="58"/>
  <c r="AN15" i="58"/>
  <c r="AN22" i="57"/>
  <c r="AN21" i="57"/>
  <c r="AN20" i="57"/>
  <c r="AN19" i="57"/>
  <c r="AN18" i="57"/>
  <c r="AN17" i="57"/>
  <c r="AN16" i="57"/>
  <c r="AN15" i="57"/>
  <c r="AN22" i="43"/>
  <c r="AN21" i="43"/>
  <c r="AN20" i="43"/>
  <c r="AN19" i="43"/>
  <c r="AN18" i="43"/>
  <c r="AN17" i="43"/>
  <c r="AN22" i="56"/>
  <c r="AN21" i="56"/>
  <c r="AN20" i="56"/>
  <c r="AN19" i="56"/>
  <c r="AN18" i="56"/>
  <c r="AN17" i="56"/>
  <c r="AN16" i="56"/>
  <c r="AN15" i="56"/>
  <c r="AN22" i="55"/>
  <c r="AN21" i="55"/>
  <c r="AN20" i="55"/>
  <c r="AN19" i="55"/>
  <c r="AN22" i="54"/>
  <c r="AN21" i="54"/>
  <c r="AN20" i="54"/>
  <c r="AN19" i="54"/>
  <c r="AN18" i="54"/>
  <c r="AN22" i="53"/>
  <c r="AN21" i="53"/>
  <c r="AN20" i="53"/>
  <c r="AN19" i="53"/>
  <c r="AN18" i="53"/>
  <c r="AN17" i="53"/>
  <c r="AN16" i="53"/>
  <c r="AN15" i="53"/>
  <c r="AN22" i="52"/>
  <c r="AN21" i="52"/>
  <c r="AN20" i="52"/>
  <c r="AN19" i="52"/>
  <c r="AN18" i="52"/>
  <c r="AN17" i="52"/>
  <c r="AN16" i="52"/>
  <c r="AN15" i="52"/>
  <c r="J51" i="14" l="1"/>
  <c r="J49" i="14" l="1"/>
  <c r="J50" i="14"/>
  <c r="J41" i="14"/>
  <c r="J42" i="14"/>
  <c r="J43" i="14"/>
  <c r="J44" i="14"/>
  <c r="J45" i="14"/>
  <c r="J46" i="14"/>
  <c r="J47" i="14"/>
  <c r="J48" i="14"/>
  <c r="J38" i="14" l="1"/>
  <c r="J39" i="14"/>
  <c r="J40" i="14"/>
  <c r="J31" i="14" l="1"/>
  <c r="J32" i="14"/>
  <c r="J33" i="14"/>
  <c r="J34" i="14"/>
  <c r="J35" i="14"/>
  <c r="J36" i="14"/>
  <c r="J37" i="14"/>
  <c r="C72" i="13" l="1"/>
  <c r="C114" i="13" l="1"/>
  <c r="C113" i="13"/>
  <c r="C112" i="13"/>
  <c r="C111" i="13"/>
  <c r="C110" i="13"/>
  <c r="C109" i="13"/>
  <c r="C108" i="13"/>
  <c r="C107" i="13"/>
  <c r="C61" i="13"/>
  <c r="C47" i="13"/>
  <c r="C59" i="13"/>
  <c r="I7" i="14" s="1"/>
  <c r="C51" i="13"/>
  <c r="C74" i="13"/>
  <c r="I9" i="14" s="1"/>
  <c r="C33" i="13"/>
  <c r="C19" i="13"/>
  <c r="C30" i="13"/>
  <c r="C12" i="13"/>
  <c r="C21" i="13"/>
  <c r="C10" i="13"/>
  <c r="C7" i="13"/>
  <c r="AN35" i="58"/>
  <c r="B11" i="17" s="1"/>
  <c r="AB35" i="58"/>
  <c r="AA35" i="58"/>
  <c r="Z35" i="58"/>
  <c r="Y35" i="58"/>
  <c r="X35" i="58"/>
  <c r="W35" i="58"/>
  <c r="U35" i="58"/>
  <c r="S35" i="58"/>
  <c r="Q35" i="58"/>
  <c r="O35" i="58"/>
  <c r="M35" i="58"/>
  <c r="K35" i="58"/>
  <c r="I35" i="58"/>
  <c r="H35" i="58"/>
  <c r="G35" i="58"/>
  <c r="F35" i="58"/>
  <c r="E35" i="58"/>
  <c r="D35" i="58"/>
  <c r="C35" i="58"/>
  <c r="B35" i="58"/>
  <c r="V34" i="58"/>
  <c r="T34" i="58"/>
  <c r="R34" i="58"/>
  <c r="P34" i="58"/>
  <c r="N34" i="58"/>
  <c r="L34" i="58"/>
  <c r="J34" i="58"/>
  <c r="B38" i="58" s="1"/>
  <c r="B12" i="1" s="1"/>
  <c r="AB33" i="58"/>
  <c r="AA33" i="58"/>
  <c r="Z33" i="58"/>
  <c r="Y33" i="58"/>
  <c r="X33" i="58"/>
  <c r="W33" i="58"/>
  <c r="B39" i="58" s="1"/>
  <c r="U33" i="58"/>
  <c r="S33" i="58"/>
  <c r="Q33" i="58"/>
  <c r="O33" i="58"/>
  <c r="M33" i="58"/>
  <c r="K33" i="58"/>
  <c r="I33" i="58"/>
  <c r="H33" i="58"/>
  <c r="G33" i="58"/>
  <c r="F33" i="58"/>
  <c r="E33" i="58"/>
  <c r="D33" i="58"/>
  <c r="C33" i="58"/>
  <c r="B33" i="58"/>
  <c r="Z30" i="58"/>
  <c r="Y30" i="58"/>
  <c r="Z29" i="58"/>
  <c r="Y29" i="58"/>
  <c r="AB25" i="58"/>
  <c r="AB30" i="58" s="1"/>
  <c r="AA25" i="58"/>
  <c r="AA30" i="58" s="1"/>
  <c r="X25" i="58"/>
  <c r="X29" i="58" s="1"/>
  <c r="W25" i="58"/>
  <c r="W29" i="58" s="1"/>
  <c r="V25" i="58"/>
  <c r="V31" i="58" s="1"/>
  <c r="U25" i="58"/>
  <c r="U29" i="58" s="1"/>
  <c r="T25" i="58"/>
  <c r="T31" i="58" s="1"/>
  <c r="S25" i="58"/>
  <c r="S30" i="58" s="1"/>
  <c r="R25" i="58"/>
  <c r="R31" i="58" s="1"/>
  <c r="Q25" i="58"/>
  <c r="Q30" i="58" s="1"/>
  <c r="P25" i="58"/>
  <c r="P31" i="58" s="1"/>
  <c r="O25" i="58"/>
  <c r="O30" i="58" s="1"/>
  <c r="N25" i="58"/>
  <c r="N31" i="58" s="1"/>
  <c r="M25" i="58"/>
  <c r="M30" i="58" s="1"/>
  <c r="L25" i="58"/>
  <c r="L31" i="58" s="1"/>
  <c r="K25" i="58"/>
  <c r="K30" i="58" s="1"/>
  <c r="J25" i="58"/>
  <c r="J32" i="58" s="1"/>
  <c r="I25" i="58"/>
  <c r="I29" i="58" s="1"/>
  <c r="H25" i="58"/>
  <c r="H29" i="58" s="1"/>
  <c r="G25" i="58"/>
  <c r="G29" i="58" s="1"/>
  <c r="F25" i="58"/>
  <c r="F30" i="58" s="1"/>
  <c r="E25" i="58"/>
  <c r="E30" i="58" s="1"/>
  <c r="D25" i="58"/>
  <c r="D30" i="58" s="1"/>
  <c r="C25" i="58"/>
  <c r="C30" i="58" s="1"/>
  <c r="B25" i="58"/>
  <c r="B30" i="58" s="1"/>
  <c r="AO22" i="58"/>
  <c r="H114" i="13"/>
  <c r="AM22" i="58"/>
  <c r="G114" i="13" s="1"/>
  <c r="AL22" i="58"/>
  <c r="AK22" i="58"/>
  <c r="AJ22" i="58"/>
  <c r="AI22" i="58"/>
  <c r="E114" i="13" s="1"/>
  <c r="AH22" i="58"/>
  <c r="AG22" i="58"/>
  <c r="AF22" i="58"/>
  <c r="AE22" i="58"/>
  <c r="AD22" i="58"/>
  <c r="AC22" i="58"/>
  <c r="AO21" i="58"/>
  <c r="AM21" i="58"/>
  <c r="G113" i="13" s="1"/>
  <c r="AL21" i="58"/>
  <c r="AK21" i="58"/>
  <c r="F113" i="13" s="1"/>
  <c r="AJ21" i="58"/>
  <c r="AI21" i="58"/>
  <c r="H113" i="13" s="1"/>
  <c r="AH21" i="58"/>
  <c r="AG21" i="58"/>
  <c r="AF21" i="58"/>
  <c r="AE21" i="58"/>
  <c r="AD21" i="58"/>
  <c r="AC21" i="58"/>
  <c r="AO20" i="58"/>
  <c r="AM20" i="58"/>
  <c r="G112" i="13" s="1"/>
  <c r="AL20" i="58"/>
  <c r="AK20" i="58"/>
  <c r="F112" i="13" s="1"/>
  <c r="AJ20" i="58"/>
  <c r="AI20" i="58"/>
  <c r="H112" i="13" s="1"/>
  <c r="AH20" i="58"/>
  <c r="AG20" i="58"/>
  <c r="AF20" i="58"/>
  <c r="AE20" i="58"/>
  <c r="AD20" i="58"/>
  <c r="AC20" i="58"/>
  <c r="AO19" i="58"/>
  <c r="AM19" i="58"/>
  <c r="G111" i="13" s="1"/>
  <c r="AL19" i="58"/>
  <c r="AK19" i="58"/>
  <c r="F111" i="13" s="1"/>
  <c r="AJ19" i="58"/>
  <c r="AI19" i="58"/>
  <c r="H111" i="13" s="1"/>
  <c r="AH19" i="58"/>
  <c r="AG19" i="58"/>
  <c r="AF19" i="58"/>
  <c r="AE19" i="58"/>
  <c r="AD19" i="58"/>
  <c r="AC19" i="58"/>
  <c r="AO18" i="58"/>
  <c r="AM18" i="58"/>
  <c r="G110" i="13" s="1"/>
  <c r="AL18" i="58"/>
  <c r="AK18" i="58"/>
  <c r="F110" i="13" s="1"/>
  <c r="AJ18" i="58"/>
  <c r="AI18" i="58"/>
  <c r="H110" i="13" s="1"/>
  <c r="AH18" i="58"/>
  <c r="AG18" i="58"/>
  <c r="AF18" i="58"/>
  <c r="AE18" i="58"/>
  <c r="AD18" i="58"/>
  <c r="AC18" i="58"/>
  <c r="AO17" i="58"/>
  <c r="AM17" i="58"/>
  <c r="G109" i="13" s="1"/>
  <c r="AL17" i="58"/>
  <c r="AK17" i="58"/>
  <c r="F109" i="13" s="1"/>
  <c r="AJ17" i="58"/>
  <c r="AI17" i="58"/>
  <c r="H109" i="13" s="1"/>
  <c r="AH17" i="58"/>
  <c r="AG17" i="58"/>
  <c r="AF17" i="58"/>
  <c r="AE17" i="58"/>
  <c r="AD17" i="58"/>
  <c r="AC17" i="58"/>
  <c r="AO16" i="58"/>
  <c r="AM16" i="58"/>
  <c r="G108" i="13" s="1"/>
  <c r="AL16" i="58"/>
  <c r="AK16" i="58"/>
  <c r="F108" i="13" s="1"/>
  <c r="AJ16" i="58"/>
  <c r="AI16" i="58"/>
  <c r="H108" i="13" s="1"/>
  <c r="AH16" i="58"/>
  <c r="AG16" i="58"/>
  <c r="AF16" i="58"/>
  <c r="AE16" i="58"/>
  <c r="AD16" i="58"/>
  <c r="AC16" i="58"/>
  <c r="AO15" i="58"/>
  <c r="AM15" i="58"/>
  <c r="G107" i="13" s="1"/>
  <c r="AL15" i="58"/>
  <c r="AK15" i="58"/>
  <c r="F107" i="13" s="1"/>
  <c r="AJ15" i="58"/>
  <c r="AI15" i="58"/>
  <c r="H107" i="13" s="1"/>
  <c r="AH15" i="58"/>
  <c r="AG15" i="58"/>
  <c r="AF15" i="58"/>
  <c r="AE15" i="58"/>
  <c r="AD15" i="58"/>
  <c r="AC15" i="58"/>
  <c r="AO14" i="58"/>
  <c r="AM14" i="58"/>
  <c r="AL14" i="58"/>
  <c r="AJ14" i="58"/>
  <c r="AI14" i="58"/>
  <c r="AH14" i="58"/>
  <c r="AG14" i="58"/>
  <c r="AF14" i="58"/>
  <c r="AE14" i="58"/>
  <c r="AD14" i="58"/>
  <c r="AC14" i="58"/>
  <c r="AO13" i="58"/>
  <c r="AM13" i="58"/>
  <c r="AL13" i="58"/>
  <c r="AJ13" i="58"/>
  <c r="AI13" i="58"/>
  <c r="AH13" i="58"/>
  <c r="AG13" i="58"/>
  <c r="AF13" i="58"/>
  <c r="AE13" i="58"/>
  <c r="AD13" i="58"/>
  <c r="AC13" i="58"/>
  <c r="AO11" i="58"/>
  <c r="AM11" i="58"/>
  <c r="AL11" i="58"/>
  <c r="AJ11" i="58"/>
  <c r="AI11" i="58"/>
  <c r="AH11" i="58"/>
  <c r="AG11" i="58"/>
  <c r="AF11" i="58"/>
  <c r="AE11" i="58"/>
  <c r="AD11" i="58"/>
  <c r="AC11" i="58"/>
  <c r="AO10" i="58"/>
  <c r="AM10" i="58"/>
  <c r="AL10" i="58"/>
  <c r="AJ10" i="58"/>
  <c r="AI10" i="58"/>
  <c r="AH10" i="58"/>
  <c r="AG10" i="58"/>
  <c r="AF10" i="58"/>
  <c r="AE10" i="58"/>
  <c r="AD10" i="58"/>
  <c r="AC10" i="58"/>
  <c r="AO12" i="58"/>
  <c r="AM12" i="58"/>
  <c r="AL12" i="58"/>
  <c r="AJ12" i="58"/>
  <c r="AI12" i="58"/>
  <c r="AH12" i="58"/>
  <c r="AG12" i="58"/>
  <c r="AF12" i="58"/>
  <c r="AE12" i="58"/>
  <c r="AD12" i="58"/>
  <c r="AC12" i="58"/>
  <c r="AO9" i="58"/>
  <c r="AM9" i="58"/>
  <c r="AL9" i="58"/>
  <c r="AJ9" i="58"/>
  <c r="AI9" i="58"/>
  <c r="AH9" i="58"/>
  <c r="AG9" i="58"/>
  <c r="AF9" i="58"/>
  <c r="AE9" i="58"/>
  <c r="AD9" i="58"/>
  <c r="AC9" i="58"/>
  <c r="AO7" i="58"/>
  <c r="AM7" i="58"/>
  <c r="AL7" i="58"/>
  <c r="AJ7" i="58"/>
  <c r="AI7" i="58"/>
  <c r="AH7" i="58"/>
  <c r="AG7" i="58"/>
  <c r="AF7" i="58"/>
  <c r="AE7" i="58"/>
  <c r="AD7" i="58"/>
  <c r="AC7" i="58"/>
  <c r="AO5" i="58"/>
  <c r="AM5" i="58"/>
  <c r="AL5" i="58"/>
  <c r="AJ5" i="58"/>
  <c r="AI5" i="58"/>
  <c r="AH5" i="58"/>
  <c r="AG5" i="58"/>
  <c r="AF5" i="58"/>
  <c r="AE5" i="58"/>
  <c r="AD5" i="58"/>
  <c r="AC5" i="58"/>
  <c r="AO8" i="58"/>
  <c r="AM8" i="58"/>
  <c r="AL8" i="58"/>
  <c r="AJ8" i="58"/>
  <c r="AI8" i="58"/>
  <c r="AH8" i="58"/>
  <c r="AG8" i="58"/>
  <c r="AF8" i="58"/>
  <c r="AE8" i="58"/>
  <c r="AD8" i="58"/>
  <c r="AC8" i="58"/>
  <c r="AO4" i="58"/>
  <c r="AM4" i="58"/>
  <c r="AL4" i="58"/>
  <c r="AJ4" i="58"/>
  <c r="AI4" i="58"/>
  <c r="AH4" i="58"/>
  <c r="AG4" i="58"/>
  <c r="AF4" i="58"/>
  <c r="AE4" i="58"/>
  <c r="AD4" i="58"/>
  <c r="AC4" i="58"/>
  <c r="AO6" i="58"/>
  <c r="AM6" i="58"/>
  <c r="AL6" i="58"/>
  <c r="AJ6" i="58"/>
  <c r="AI6" i="58"/>
  <c r="AH6" i="58"/>
  <c r="AG6" i="58"/>
  <c r="AF6" i="58"/>
  <c r="AE6" i="58"/>
  <c r="AD6" i="58"/>
  <c r="AC6" i="58"/>
  <c r="AO3" i="58"/>
  <c r="AM3" i="58"/>
  <c r="AL3" i="58"/>
  <c r="AJ3" i="58"/>
  <c r="AI3" i="58"/>
  <c r="AH3" i="58"/>
  <c r="AG3" i="58"/>
  <c r="AF3" i="58"/>
  <c r="AE3" i="58"/>
  <c r="AD3" i="58"/>
  <c r="AC3" i="58"/>
  <c r="C122" i="13"/>
  <c r="C121" i="13"/>
  <c r="C120" i="13"/>
  <c r="C119" i="13"/>
  <c r="C118" i="13"/>
  <c r="C117" i="13"/>
  <c r="C116" i="13"/>
  <c r="C115" i="13"/>
  <c r="C99" i="13"/>
  <c r="C92" i="13"/>
  <c r="C80" i="13"/>
  <c r="C66" i="13"/>
  <c r="C54" i="13"/>
  <c r="C31" i="13"/>
  <c r="C32" i="13"/>
  <c r="C13" i="13"/>
  <c r="C9" i="13"/>
  <c r="C8" i="13"/>
  <c r="C6" i="13"/>
  <c r="C2" i="13"/>
  <c r="AN35" i="57"/>
  <c r="B10" i="17" s="1"/>
  <c r="AB35" i="57"/>
  <c r="AA35" i="57"/>
  <c r="Z35" i="57"/>
  <c r="Y35" i="57"/>
  <c r="X35" i="57"/>
  <c r="W35" i="57"/>
  <c r="U35" i="57"/>
  <c r="S35" i="57"/>
  <c r="Q35" i="57"/>
  <c r="O35" i="57"/>
  <c r="M35" i="57"/>
  <c r="K35" i="57"/>
  <c r="I35" i="57"/>
  <c r="H35" i="57"/>
  <c r="G35" i="57"/>
  <c r="F35" i="57"/>
  <c r="E35" i="57"/>
  <c r="D35" i="57"/>
  <c r="C35" i="57"/>
  <c r="B35" i="57"/>
  <c r="V34" i="57"/>
  <c r="T34" i="57"/>
  <c r="R34" i="57"/>
  <c r="P34" i="57"/>
  <c r="N34" i="57"/>
  <c r="L34" i="57"/>
  <c r="J34" i="57"/>
  <c r="AB33" i="57"/>
  <c r="AA33" i="57"/>
  <c r="Z33" i="57"/>
  <c r="Y33" i="57"/>
  <c r="X33" i="57"/>
  <c r="W33" i="57"/>
  <c r="U33" i="57"/>
  <c r="S33" i="57"/>
  <c r="Q33" i="57"/>
  <c r="O33" i="57"/>
  <c r="M33" i="57"/>
  <c r="K33" i="57"/>
  <c r="I33" i="57"/>
  <c r="H33" i="57"/>
  <c r="G33" i="57"/>
  <c r="F33" i="57"/>
  <c r="E33" i="57"/>
  <c r="D33" i="57"/>
  <c r="C33" i="57"/>
  <c r="B33" i="57"/>
  <c r="Z30" i="57"/>
  <c r="Y30" i="57"/>
  <c r="Z29" i="57"/>
  <c r="Y29" i="57"/>
  <c r="AB25" i="57"/>
  <c r="AB30" i="57" s="1"/>
  <c r="AA25" i="57"/>
  <c r="AA30" i="57" s="1"/>
  <c r="X25" i="57"/>
  <c r="X29" i="57" s="1"/>
  <c r="W25" i="57"/>
  <c r="W29" i="57" s="1"/>
  <c r="V25" i="57"/>
  <c r="V31" i="57" s="1"/>
  <c r="U25" i="57"/>
  <c r="U29" i="57" s="1"/>
  <c r="T25" i="57"/>
  <c r="T31" i="57" s="1"/>
  <c r="S25" i="57"/>
  <c r="S30" i="57" s="1"/>
  <c r="R25" i="57"/>
  <c r="R31" i="57" s="1"/>
  <c r="Q25" i="57"/>
  <c r="Q30" i="57" s="1"/>
  <c r="P25" i="57"/>
  <c r="P31" i="57" s="1"/>
  <c r="O25" i="57"/>
  <c r="O30" i="57" s="1"/>
  <c r="N25" i="57"/>
  <c r="N32" i="57" s="1"/>
  <c r="M25" i="57"/>
  <c r="M30" i="57" s="1"/>
  <c r="L25" i="57"/>
  <c r="L31" i="57" s="1"/>
  <c r="K25" i="57"/>
  <c r="K29" i="57" s="1"/>
  <c r="J25" i="57"/>
  <c r="J32" i="57" s="1"/>
  <c r="I25" i="57"/>
  <c r="I29" i="57" s="1"/>
  <c r="H25" i="57"/>
  <c r="H29" i="57" s="1"/>
  <c r="G25" i="57"/>
  <c r="G29" i="57" s="1"/>
  <c r="F25" i="57"/>
  <c r="F30" i="57" s="1"/>
  <c r="E25" i="57"/>
  <c r="E30" i="57" s="1"/>
  <c r="D25" i="57"/>
  <c r="D30" i="57" s="1"/>
  <c r="C25" i="57"/>
  <c r="C30" i="57" s="1"/>
  <c r="B25" i="57"/>
  <c r="B29" i="57" s="1"/>
  <c r="AO22" i="57"/>
  <c r="H122" i="13"/>
  <c r="AM22" i="57"/>
  <c r="G122" i="13" s="1"/>
  <c r="AL22" i="57"/>
  <c r="AK22" i="57"/>
  <c r="F122" i="13" s="1"/>
  <c r="AJ22" i="57"/>
  <c r="AI22" i="57"/>
  <c r="E122" i="13" s="1"/>
  <c r="AH22" i="57"/>
  <c r="AG22" i="57"/>
  <c r="AF22" i="57"/>
  <c r="AE22" i="57"/>
  <c r="AD22" i="57"/>
  <c r="AC22" i="57"/>
  <c r="AO21" i="57"/>
  <c r="AM21" i="57"/>
  <c r="G121" i="13" s="1"/>
  <c r="AL21" i="57"/>
  <c r="AK21" i="57"/>
  <c r="F121" i="13" s="1"/>
  <c r="AJ21" i="57"/>
  <c r="AI21" i="57"/>
  <c r="H121" i="13" s="1"/>
  <c r="AH21" i="57"/>
  <c r="AG21" i="57"/>
  <c r="AF21" i="57"/>
  <c r="AE21" i="57"/>
  <c r="AD21" i="57"/>
  <c r="AC21" i="57"/>
  <c r="AO20" i="57"/>
  <c r="AP20" i="57" s="1"/>
  <c r="I120" i="13" s="1"/>
  <c r="AM20" i="57"/>
  <c r="G120" i="13" s="1"/>
  <c r="AL20" i="57"/>
  <c r="AK20" i="57"/>
  <c r="F120" i="13" s="1"/>
  <c r="AJ20" i="57"/>
  <c r="AI20" i="57"/>
  <c r="H120" i="13" s="1"/>
  <c r="AH20" i="57"/>
  <c r="AG20" i="57"/>
  <c r="AF20" i="57"/>
  <c r="AE20" i="57"/>
  <c r="AD20" i="57"/>
  <c r="AC20" i="57"/>
  <c r="AO19" i="57"/>
  <c r="AP19" i="57" s="1"/>
  <c r="I119" i="13" s="1"/>
  <c r="H119" i="13"/>
  <c r="AM19" i="57"/>
  <c r="G119" i="13" s="1"/>
  <c r="AL19" i="57"/>
  <c r="AK19" i="57"/>
  <c r="F119" i="13" s="1"/>
  <c r="AJ19" i="57"/>
  <c r="AI19" i="57"/>
  <c r="E119" i="13" s="1"/>
  <c r="AH19" i="57"/>
  <c r="AG19" i="57"/>
  <c r="AF19" i="57"/>
  <c r="AE19" i="57"/>
  <c r="AD19" i="57"/>
  <c r="AC19" i="57"/>
  <c r="AO18" i="57"/>
  <c r="AM18" i="57"/>
  <c r="G118" i="13" s="1"/>
  <c r="AL18" i="57"/>
  <c r="AK18" i="57"/>
  <c r="F118" i="13" s="1"/>
  <c r="AJ18" i="57"/>
  <c r="AI18" i="57"/>
  <c r="H118" i="13" s="1"/>
  <c r="AH18" i="57"/>
  <c r="AG18" i="57"/>
  <c r="AF18" i="57"/>
  <c r="AE18" i="57"/>
  <c r="AD18" i="57"/>
  <c r="AC18" i="57"/>
  <c r="AO17" i="57"/>
  <c r="AP17" i="57" s="1"/>
  <c r="I117" i="13" s="1"/>
  <c r="AM17" i="57"/>
  <c r="G117" i="13" s="1"/>
  <c r="AL17" i="57"/>
  <c r="AK17" i="57"/>
  <c r="F117" i="13" s="1"/>
  <c r="AJ17" i="57"/>
  <c r="AI17" i="57"/>
  <c r="H117" i="13" s="1"/>
  <c r="AH17" i="57"/>
  <c r="AG17" i="57"/>
  <c r="AF17" i="57"/>
  <c r="AE17" i="57"/>
  <c r="AD17" i="57"/>
  <c r="AC17" i="57"/>
  <c r="AO16" i="57"/>
  <c r="AM16" i="57"/>
  <c r="G116" i="13" s="1"/>
  <c r="AL16" i="57"/>
  <c r="AK16" i="57"/>
  <c r="F116" i="13" s="1"/>
  <c r="AJ16" i="57"/>
  <c r="AI16" i="57"/>
  <c r="H116" i="13" s="1"/>
  <c r="AH16" i="57"/>
  <c r="AG16" i="57"/>
  <c r="AF16" i="57"/>
  <c r="AE16" i="57"/>
  <c r="AD16" i="57"/>
  <c r="AC16" i="57"/>
  <c r="AO15" i="57"/>
  <c r="H115" i="13"/>
  <c r="AM15" i="57"/>
  <c r="G115" i="13" s="1"/>
  <c r="AL15" i="57"/>
  <c r="AK15" i="57"/>
  <c r="F115" i="13" s="1"/>
  <c r="AJ15" i="57"/>
  <c r="AI15" i="57"/>
  <c r="E115" i="13" s="1"/>
  <c r="AH15" i="57"/>
  <c r="AG15" i="57"/>
  <c r="AF15" i="57"/>
  <c r="AE15" i="57"/>
  <c r="AD15" i="57"/>
  <c r="AC15" i="57"/>
  <c r="AO11" i="57"/>
  <c r="AM11" i="57"/>
  <c r="AL11" i="57"/>
  <c r="AJ11" i="57"/>
  <c r="AI11" i="57"/>
  <c r="AH11" i="57"/>
  <c r="AG11" i="57"/>
  <c r="AF11" i="57"/>
  <c r="AE11" i="57"/>
  <c r="AD11" i="57"/>
  <c r="AC11" i="57"/>
  <c r="AO7" i="57"/>
  <c r="AM7" i="57"/>
  <c r="AL7" i="57"/>
  <c r="AJ7" i="57"/>
  <c r="AI7" i="57"/>
  <c r="AH7" i="57"/>
  <c r="AG7" i="57"/>
  <c r="AF7" i="57"/>
  <c r="AE7" i="57"/>
  <c r="AD7" i="57"/>
  <c r="AC7" i="57"/>
  <c r="AO8" i="57"/>
  <c r="AM8" i="57"/>
  <c r="AL8" i="57"/>
  <c r="AJ8" i="57"/>
  <c r="AI8" i="57"/>
  <c r="AH8" i="57"/>
  <c r="AG8" i="57"/>
  <c r="AF8" i="57"/>
  <c r="AE8" i="57"/>
  <c r="AD8" i="57"/>
  <c r="AC8" i="57"/>
  <c r="AO14" i="57"/>
  <c r="AM14" i="57"/>
  <c r="AL14" i="57"/>
  <c r="AJ14" i="57"/>
  <c r="AI14" i="57"/>
  <c r="AH14" i="57"/>
  <c r="AG14" i="57"/>
  <c r="AF14" i="57"/>
  <c r="AE14" i="57"/>
  <c r="AD14" i="57"/>
  <c r="AC14" i="57"/>
  <c r="AO13" i="57"/>
  <c r="AM13" i="57"/>
  <c r="AL13" i="57"/>
  <c r="AJ13" i="57"/>
  <c r="AI13" i="57"/>
  <c r="AH13" i="57"/>
  <c r="AG13" i="57"/>
  <c r="AF13" i="57"/>
  <c r="AE13" i="57"/>
  <c r="AD13" i="57"/>
  <c r="AC13" i="57"/>
  <c r="AO10" i="57"/>
  <c r="AM10" i="57"/>
  <c r="AL10" i="57"/>
  <c r="AJ10" i="57"/>
  <c r="AI10" i="57"/>
  <c r="AH10" i="57"/>
  <c r="AG10" i="57"/>
  <c r="AF10" i="57"/>
  <c r="AE10" i="57"/>
  <c r="AD10" i="57"/>
  <c r="AC10" i="57"/>
  <c r="AO12" i="57"/>
  <c r="AM12" i="57"/>
  <c r="AL12" i="57"/>
  <c r="AJ12" i="57"/>
  <c r="AI12" i="57"/>
  <c r="AH12" i="57"/>
  <c r="AG12" i="57"/>
  <c r="AF12" i="57"/>
  <c r="AE12" i="57"/>
  <c r="AD12" i="57"/>
  <c r="AC12" i="57"/>
  <c r="AO9" i="57"/>
  <c r="AM9" i="57"/>
  <c r="AL9" i="57"/>
  <c r="AJ9" i="57"/>
  <c r="AI9" i="57"/>
  <c r="AH9" i="57"/>
  <c r="AG9" i="57"/>
  <c r="AF9" i="57"/>
  <c r="AE9" i="57"/>
  <c r="AD9" i="57"/>
  <c r="AC9" i="57"/>
  <c r="AO5" i="57"/>
  <c r="AM5" i="57"/>
  <c r="AL5" i="57"/>
  <c r="AJ5" i="57"/>
  <c r="AI5" i="57"/>
  <c r="AH5" i="57"/>
  <c r="AG5" i="57"/>
  <c r="AF5" i="57"/>
  <c r="AE5" i="57"/>
  <c r="AD5" i="57"/>
  <c r="AC5" i="57"/>
  <c r="AO6" i="57"/>
  <c r="AM6" i="57"/>
  <c r="AL6" i="57"/>
  <c r="AJ6" i="57"/>
  <c r="AI6" i="57"/>
  <c r="AH6" i="57"/>
  <c r="AG6" i="57"/>
  <c r="AF6" i="57"/>
  <c r="AE6" i="57"/>
  <c r="AD6" i="57"/>
  <c r="AC6" i="57"/>
  <c r="AO4" i="57"/>
  <c r="AM4" i="57"/>
  <c r="G6" i="13" s="1"/>
  <c r="AL4" i="57"/>
  <c r="AJ4" i="57"/>
  <c r="AI4" i="57"/>
  <c r="AH4" i="57"/>
  <c r="AG4" i="57"/>
  <c r="AF4" i="57"/>
  <c r="AE4" i="57"/>
  <c r="AD4" i="57"/>
  <c r="AC4" i="57"/>
  <c r="AO3" i="57"/>
  <c r="AM3" i="57"/>
  <c r="G2" i="13" s="1"/>
  <c r="AL3" i="57"/>
  <c r="AJ3" i="57"/>
  <c r="AI3" i="57"/>
  <c r="AH3" i="57"/>
  <c r="AG3" i="57"/>
  <c r="AF3" i="57"/>
  <c r="AE3" i="57"/>
  <c r="AD3" i="57"/>
  <c r="AC3" i="57"/>
  <c r="C136" i="13"/>
  <c r="C135" i="13"/>
  <c r="C134" i="13"/>
  <c r="C133" i="13"/>
  <c r="C132" i="13"/>
  <c r="C131" i="13"/>
  <c r="C130" i="13"/>
  <c r="C129" i="13"/>
  <c r="C98" i="13"/>
  <c r="C97" i="13"/>
  <c r="C56" i="13"/>
  <c r="I4" i="14" s="1"/>
  <c r="C40" i="13"/>
  <c r="C20" i="13"/>
  <c r="C95" i="13"/>
  <c r="C11" i="13"/>
  <c r="C18" i="13"/>
  <c r="C29" i="13"/>
  <c r="C62" i="13"/>
  <c r="I10" i="14" s="1"/>
  <c r="C57" i="13"/>
  <c r="C64" i="13"/>
  <c r="I12" i="14" s="1"/>
  <c r="AN35" i="56"/>
  <c r="B8" i="17" s="1"/>
  <c r="AB35" i="56"/>
  <c r="AA35" i="56"/>
  <c r="Z35" i="56"/>
  <c r="Y35" i="56"/>
  <c r="X35" i="56"/>
  <c r="W35" i="56"/>
  <c r="U35" i="56"/>
  <c r="S35" i="56"/>
  <c r="Q35" i="56"/>
  <c r="O35" i="56"/>
  <c r="M35" i="56"/>
  <c r="K35" i="56"/>
  <c r="I35" i="56"/>
  <c r="H35" i="56"/>
  <c r="G35" i="56"/>
  <c r="F35" i="56"/>
  <c r="E35" i="56"/>
  <c r="D35" i="56"/>
  <c r="C35" i="56"/>
  <c r="B35" i="56"/>
  <c r="V34" i="56"/>
  <c r="T34" i="56"/>
  <c r="R34" i="56"/>
  <c r="P34" i="56"/>
  <c r="N34" i="56"/>
  <c r="L34" i="56"/>
  <c r="J34" i="56"/>
  <c r="AB33" i="56"/>
  <c r="AA33" i="56"/>
  <c r="Z33" i="56"/>
  <c r="Y33" i="56"/>
  <c r="X33" i="56"/>
  <c r="W33" i="56"/>
  <c r="U33" i="56"/>
  <c r="S33" i="56"/>
  <c r="Q33" i="56"/>
  <c r="O33" i="56"/>
  <c r="M33" i="56"/>
  <c r="K33" i="56"/>
  <c r="I33" i="56"/>
  <c r="H33" i="56"/>
  <c r="G33" i="56"/>
  <c r="F33" i="56"/>
  <c r="E33" i="56"/>
  <c r="D33" i="56"/>
  <c r="C33" i="56"/>
  <c r="B33" i="56"/>
  <c r="R31" i="56"/>
  <c r="Z30" i="56"/>
  <c r="Y30" i="56"/>
  <c r="Z29" i="56"/>
  <c r="Y29" i="56"/>
  <c r="AB25" i="56"/>
  <c r="AB30" i="56" s="1"/>
  <c r="AA25" i="56"/>
  <c r="AA30" i="56" s="1"/>
  <c r="X25" i="56"/>
  <c r="X29" i="56" s="1"/>
  <c r="W25" i="56"/>
  <c r="W29" i="56" s="1"/>
  <c r="V25" i="56"/>
  <c r="V32" i="56" s="1"/>
  <c r="U25" i="56"/>
  <c r="U29" i="56" s="1"/>
  <c r="T25" i="56"/>
  <c r="T31" i="56" s="1"/>
  <c r="S25" i="56"/>
  <c r="S30" i="56" s="1"/>
  <c r="R25" i="56"/>
  <c r="R32" i="56" s="1"/>
  <c r="Q25" i="56"/>
  <c r="Q30" i="56" s="1"/>
  <c r="P25" i="56"/>
  <c r="P31" i="56" s="1"/>
  <c r="O25" i="56"/>
  <c r="O30" i="56" s="1"/>
  <c r="N25" i="56"/>
  <c r="N31" i="56" s="1"/>
  <c r="M25" i="56"/>
  <c r="M30" i="56" s="1"/>
  <c r="L25" i="56"/>
  <c r="L31" i="56" s="1"/>
  <c r="K25" i="56"/>
  <c r="K29" i="56" s="1"/>
  <c r="J25" i="56"/>
  <c r="J32" i="56" s="1"/>
  <c r="I25" i="56"/>
  <c r="I29" i="56" s="1"/>
  <c r="H25" i="56"/>
  <c r="H30" i="56" s="1"/>
  <c r="G25" i="56"/>
  <c r="G29" i="56" s="1"/>
  <c r="F25" i="56"/>
  <c r="F30" i="56" s="1"/>
  <c r="E25" i="56"/>
  <c r="E30" i="56" s="1"/>
  <c r="D25" i="56"/>
  <c r="D30" i="56" s="1"/>
  <c r="C25" i="56"/>
  <c r="C30" i="56" s="1"/>
  <c r="B25" i="56"/>
  <c r="B29" i="56" s="1"/>
  <c r="AO22" i="56"/>
  <c r="AM22" i="56"/>
  <c r="G136" i="13" s="1"/>
  <c r="AL22" i="56"/>
  <c r="AK22" i="56"/>
  <c r="F136" i="13" s="1"/>
  <c r="AJ22" i="56"/>
  <c r="AI22" i="56"/>
  <c r="E136" i="13" s="1"/>
  <c r="AH22" i="56"/>
  <c r="AG22" i="56"/>
  <c r="AF22" i="56"/>
  <c r="AE22" i="56"/>
  <c r="AD22" i="56"/>
  <c r="AC22" i="56"/>
  <c r="AO21" i="56"/>
  <c r="AP21" i="56" s="1"/>
  <c r="I135" i="13" s="1"/>
  <c r="AM21" i="56"/>
  <c r="G135" i="13" s="1"/>
  <c r="AL21" i="56"/>
  <c r="AK21" i="56"/>
  <c r="F135" i="13" s="1"/>
  <c r="AJ21" i="56"/>
  <c r="AI21" i="56"/>
  <c r="H135" i="13" s="1"/>
  <c r="AH21" i="56"/>
  <c r="AG21" i="56"/>
  <c r="AF21" i="56"/>
  <c r="AE21" i="56"/>
  <c r="AD21" i="56"/>
  <c r="AC21" i="56"/>
  <c r="AO20" i="56"/>
  <c r="AM20" i="56"/>
  <c r="G134" i="13" s="1"/>
  <c r="AL20" i="56"/>
  <c r="AK20" i="56"/>
  <c r="F134" i="13" s="1"/>
  <c r="AJ20" i="56"/>
  <c r="AI20" i="56"/>
  <c r="H134" i="13" s="1"/>
  <c r="AH20" i="56"/>
  <c r="AG20" i="56"/>
  <c r="AF20" i="56"/>
  <c r="AE20" i="56"/>
  <c r="AD20" i="56"/>
  <c r="AC20" i="56"/>
  <c r="AO19" i="56"/>
  <c r="AP19" i="56" s="1"/>
  <c r="I133" i="13" s="1"/>
  <c r="AM19" i="56"/>
  <c r="G133" i="13" s="1"/>
  <c r="AL19" i="56"/>
  <c r="AK19" i="56"/>
  <c r="F133" i="13" s="1"/>
  <c r="AJ19" i="56"/>
  <c r="AI19" i="56"/>
  <c r="H133" i="13" s="1"/>
  <c r="AH19" i="56"/>
  <c r="AG19" i="56"/>
  <c r="AF19" i="56"/>
  <c r="AE19" i="56"/>
  <c r="AD19" i="56"/>
  <c r="AC19" i="56"/>
  <c r="AO18" i="56"/>
  <c r="H132" i="13"/>
  <c r="AM18" i="56"/>
  <c r="G132" i="13" s="1"/>
  <c r="AL18" i="56"/>
  <c r="AK18" i="56"/>
  <c r="F132" i="13" s="1"/>
  <c r="AJ18" i="56"/>
  <c r="AI18" i="56"/>
  <c r="E132" i="13" s="1"/>
  <c r="AH18" i="56"/>
  <c r="AG18" i="56"/>
  <c r="AF18" i="56"/>
  <c r="AE18" i="56"/>
  <c r="AD18" i="56"/>
  <c r="AC18" i="56"/>
  <c r="AO17" i="56"/>
  <c r="AM17" i="56"/>
  <c r="G131" i="13" s="1"/>
  <c r="AL17" i="56"/>
  <c r="AK17" i="56"/>
  <c r="F131" i="13" s="1"/>
  <c r="AJ17" i="56"/>
  <c r="AI17" i="56"/>
  <c r="H131" i="13" s="1"/>
  <c r="AH17" i="56"/>
  <c r="AG17" i="56"/>
  <c r="AF17" i="56"/>
  <c r="AE17" i="56"/>
  <c r="AD17" i="56"/>
  <c r="AC17" i="56"/>
  <c r="AO16" i="56"/>
  <c r="AP16" i="56" s="1"/>
  <c r="I130" i="13" s="1"/>
  <c r="AM16" i="56"/>
  <c r="G130" i="13" s="1"/>
  <c r="AL16" i="56"/>
  <c r="AK16" i="56"/>
  <c r="F130" i="13" s="1"/>
  <c r="AJ16" i="56"/>
  <c r="AI16" i="56"/>
  <c r="H130" i="13" s="1"/>
  <c r="AH16" i="56"/>
  <c r="AG16" i="56"/>
  <c r="AF16" i="56"/>
  <c r="AE16" i="56"/>
  <c r="AD16" i="56"/>
  <c r="AC16" i="56"/>
  <c r="AO15" i="56"/>
  <c r="AM15" i="56"/>
  <c r="G129" i="13" s="1"/>
  <c r="AL15" i="56"/>
  <c r="AK15" i="56"/>
  <c r="F129" i="13" s="1"/>
  <c r="AJ15" i="56"/>
  <c r="AI15" i="56"/>
  <c r="E129" i="13" s="1"/>
  <c r="AH15" i="56"/>
  <c r="AG15" i="56"/>
  <c r="AF15" i="56"/>
  <c r="AE15" i="56"/>
  <c r="AD15" i="56"/>
  <c r="AC15" i="56"/>
  <c r="AO13" i="56"/>
  <c r="AM13" i="56"/>
  <c r="AL13" i="56"/>
  <c r="AJ13" i="56"/>
  <c r="AI13" i="56"/>
  <c r="AH13" i="56"/>
  <c r="AG13" i="56"/>
  <c r="AF13" i="56"/>
  <c r="AE13" i="56"/>
  <c r="AD13" i="56"/>
  <c r="AC13" i="56"/>
  <c r="AK13" i="56" s="1"/>
  <c r="F98" i="13" s="1"/>
  <c r="AO14" i="56"/>
  <c r="AM14" i="56"/>
  <c r="G97" i="13" s="1"/>
  <c r="AL14" i="56"/>
  <c r="AJ14" i="56"/>
  <c r="AI14" i="56"/>
  <c r="AH14" i="56"/>
  <c r="AG14" i="56"/>
  <c r="AF14" i="56"/>
  <c r="AE14" i="56"/>
  <c r="AD14" i="56"/>
  <c r="AC14" i="56"/>
  <c r="AK14" i="56" s="1"/>
  <c r="AO12" i="56"/>
  <c r="AM12" i="56"/>
  <c r="AL12" i="56"/>
  <c r="AJ12" i="56"/>
  <c r="AI12" i="56"/>
  <c r="AH12" i="56"/>
  <c r="AG12" i="56"/>
  <c r="AF12" i="56"/>
  <c r="AE12" i="56"/>
  <c r="AD12" i="56"/>
  <c r="AC12" i="56"/>
  <c r="AO3" i="56"/>
  <c r="AM3" i="56"/>
  <c r="AL3" i="56"/>
  <c r="AJ3" i="56"/>
  <c r="AI3" i="56"/>
  <c r="AH3" i="56"/>
  <c r="AG3" i="56"/>
  <c r="AF3" i="56"/>
  <c r="AE3" i="56"/>
  <c r="AD3" i="56"/>
  <c r="AC3" i="56"/>
  <c r="AO5" i="56"/>
  <c r="AM5" i="56"/>
  <c r="G20" i="13" s="1"/>
  <c r="AL5" i="56"/>
  <c r="AJ5" i="56"/>
  <c r="AI5" i="56"/>
  <c r="AH5" i="56"/>
  <c r="AG5" i="56"/>
  <c r="AF5" i="56"/>
  <c r="AE5" i="56"/>
  <c r="AD5" i="56"/>
  <c r="AC5" i="56"/>
  <c r="AO4" i="56"/>
  <c r="AM4" i="56"/>
  <c r="AL4" i="56"/>
  <c r="AJ4" i="56"/>
  <c r="AI4" i="56"/>
  <c r="AH4" i="56"/>
  <c r="AG4" i="56"/>
  <c r="AF4" i="56"/>
  <c r="AE4" i="56"/>
  <c r="AD4" i="56"/>
  <c r="AC4" i="56"/>
  <c r="AO11" i="56"/>
  <c r="AM11" i="56"/>
  <c r="AL11" i="56"/>
  <c r="AJ11" i="56"/>
  <c r="AI11" i="56"/>
  <c r="AH11" i="56"/>
  <c r="AG11" i="56"/>
  <c r="AF11" i="56"/>
  <c r="AE11" i="56"/>
  <c r="AD11" i="56"/>
  <c r="AC11" i="56"/>
  <c r="AO9" i="56"/>
  <c r="AM9" i="56"/>
  <c r="AL9" i="56"/>
  <c r="AJ9" i="56"/>
  <c r="AI9" i="56"/>
  <c r="AH9" i="56"/>
  <c r="AG9" i="56"/>
  <c r="AF9" i="56"/>
  <c r="AE9" i="56"/>
  <c r="AD9" i="56"/>
  <c r="AC9" i="56"/>
  <c r="AO6" i="56"/>
  <c r="AM6" i="56"/>
  <c r="G29" i="13" s="1"/>
  <c r="AL6" i="56"/>
  <c r="AJ6" i="56"/>
  <c r="AI6" i="56"/>
  <c r="AH6" i="56"/>
  <c r="AG6" i="56"/>
  <c r="AF6" i="56"/>
  <c r="AE6" i="56"/>
  <c r="AD6" i="56"/>
  <c r="AC6" i="56"/>
  <c r="AO8" i="56"/>
  <c r="AM8" i="56"/>
  <c r="AL8" i="56"/>
  <c r="AJ8" i="56"/>
  <c r="AI8" i="56"/>
  <c r="AH8" i="56"/>
  <c r="AG8" i="56"/>
  <c r="AF8" i="56"/>
  <c r="AE8" i="56"/>
  <c r="AD8" i="56"/>
  <c r="AC8" i="56"/>
  <c r="AO10" i="56"/>
  <c r="AM10" i="56"/>
  <c r="AL10" i="56"/>
  <c r="AJ10" i="56"/>
  <c r="AI10" i="56"/>
  <c r="AH10" i="56"/>
  <c r="AG10" i="56"/>
  <c r="AF10" i="56"/>
  <c r="AE10" i="56"/>
  <c r="AD10" i="56"/>
  <c r="AC10" i="56"/>
  <c r="AO7" i="56"/>
  <c r="AM7" i="56"/>
  <c r="AL7" i="56"/>
  <c r="AJ7" i="56"/>
  <c r="AI7" i="56"/>
  <c r="AH7" i="56"/>
  <c r="AG7" i="56"/>
  <c r="AF7" i="56"/>
  <c r="AE7" i="56"/>
  <c r="AD7" i="56"/>
  <c r="AC7" i="56"/>
  <c r="C137" i="13"/>
  <c r="C140" i="13"/>
  <c r="C139" i="13"/>
  <c r="C138" i="13"/>
  <c r="C101" i="13"/>
  <c r="C94" i="13"/>
  <c r="C96" i="13"/>
  <c r="C93" i="13"/>
  <c r="C87" i="13"/>
  <c r="C84" i="13"/>
  <c r="C83" i="13"/>
  <c r="C76" i="13"/>
  <c r="C73" i="13"/>
  <c r="C71" i="13"/>
  <c r="C55" i="13"/>
  <c r="I5" i="14" s="1"/>
  <c r="C37" i="13"/>
  <c r="C27" i="13"/>
  <c r="C5" i="13"/>
  <c r="C26" i="13"/>
  <c r="C3" i="13"/>
  <c r="AN35" i="55"/>
  <c r="B7" i="17" s="1"/>
  <c r="AB35" i="55"/>
  <c r="AA35" i="55"/>
  <c r="Z35" i="55"/>
  <c r="Y35" i="55"/>
  <c r="X35" i="55"/>
  <c r="W35" i="55"/>
  <c r="U35" i="55"/>
  <c r="S35" i="55"/>
  <c r="Q35" i="55"/>
  <c r="O35" i="55"/>
  <c r="M35" i="55"/>
  <c r="K35" i="55"/>
  <c r="I35" i="55"/>
  <c r="H35" i="55"/>
  <c r="G35" i="55"/>
  <c r="F35" i="55"/>
  <c r="E35" i="55"/>
  <c r="D35" i="55"/>
  <c r="C35" i="55"/>
  <c r="B35" i="55"/>
  <c r="V34" i="55"/>
  <c r="T34" i="55"/>
  <c r="R34" i="55"/>
  <c r="P34" i="55"/>
  <c r="N34" i="55"/>
  <c r="L34" i="55"/>
  <c r="J34" i="55"/>
  <c r="AB33" i="55"/>
  <c r="AA33" i="55"/>
  <c r="Z33" i="55"/>
  <c r="Y33" i="55"/>
  <c r="X33" i="55"/>
  <c r="W33" i="55"/>
  <c r="U33" i="55"/>
  <c r="S33" i="55"/>
  <c r="Q33" i="55"/>
  <c r="O33" i="55"/>
  <c r="M33" i="55"/>
  <c r="K33" i="55"/>
  <c r="I33" i="55"/>
  <c r="H33" i="55"/>
  <c r="G33" i="55"/>
  <c r="F33" i="55"/>
  <c r="E33" i="55"/>
  <c r="D33" i="55"/>
  <c r="C33" i="55"/>
  <c r="B33" i="55"/>
  <c r="Z30" i="55"/>
  <c r="Y30" i="55"/>
  <c r="Z29" i="55"/>
  <c r="Y29" i="55"/>
  <c r="AB25" i="55"/>
  <c r="AB30" i="55" s="1"/>
  <c r="AA25" i="55"/>
  <c r="AA30" i="55" s="1"/>
  <c r="X25" i="55"/>
  <c r="X29" i="55" s="1"/>
  <c r="W25" i="55"/>
  <c r="W29" i="55" s="1"/>
  <c r="V25" i="55"/>
  <c r="V32" i="55" s="1"/>
  <c r="U25" i="55"/>
  <c r="U29" i="55" s="1"/>
  <c r="T25" i="55"/>
  <c r="T31" i="55" s="1"/>
  <c r="S25" i="55"/>
  <c r="S29" i="55" s="1"/>
  <c r="R25" i="55"/>
  <c r="R32" i="55" s="1"/>
  <c r="Q25" i="55"/>
  <c r="Q30" i="55" s="1"/>
  <c r="P25" i="55"/>
  <c r="P31" i="55" s="1"/>
  <c r="O25" i="55"/>
  <c r="O30" i="55" s="1"/>
  <c r="N25" i="55"/>
  <c r="N32" i="55" s="1"/>
  <c r="M25" i="55"/>
  <c r="M30" i="55" s="1"/>
  <c r="L25" i="55"/>
  <c r="L31" i="55" s="1"/>
  <c r="K25" i="55"/>
  <c r="K29" i="55" s="1"/>
  <c r="J25" i="55"/>
  <c r="J32" i="55" s="1"/>
  <c r="I25" i="55"/>
  <c r="I29" i="55" s="1"/>
  <c r="H25" i="55"/>
  <c r="H30" i="55" s="1"/>
  <c r="G25" i="55"/>
  <c r="G29" i="55" s="1"/>
  <c r="F25" i="55"/>
  <c r="F29" i="55" s="1"/>
  <c r="E25" i="55"/>
  <c r="E30" i="55" s="1"/>
  <c r="D25" i="55"/>
  <c r="D29" i="55" s="1"/>
  <c r="C25" i="55"/>
  <c r="C30" i="55" s="1"/>
  <c r="B25" i="55"/>
  <c r="B29" i="55" s="1"/>
  <c r="AO22" i="55"/>
  <c r="AP22" i="55" s="1"/>
  <c r="I140" i="13" s="1"/>
  <c r="AM22" i="55"/>
  <c r="G140" i="13" s="1"/>
  <c r="AL22" i="55"/>
  <c r="AK22" i="55"/>
  <c r="F140" i="13" s="1"/>
  <c r="AJ22" i="55"/>
  <c r="AI22" i="55"/>
  <c r="H140" i="13" s="1"/>
  <c r="AH22" i="55"/>
  <c r="AG22" i="55"/>
  <c r="AF22" i="55"/>
  <c r="AE22" i="55"/>
  <c r="AD22" i="55"/>
  <c r="AC22" i="55"/>
  <c r="AO21" i="55"/>
  <c r="AP21" i="55" s="1"/>
  <c r="I137" i="13" s="1"/>
  <c r="H137" i="13"/>
  <c r="AM21" i="55"/>
  <c r="G137" i="13" s="1"/>
  <c r="AL21" i="55"/>
  <c r="AK21" i="55"/>
  <c r="F137" i="13" s="1"/>
  <c r="AJ21" i="55"/>
  <c r="AI21" i="55"/>
  <c r="E137" i="13" s="1"/>
  <c r="AH21" i="55"/>
  <c r="AG21" i="55"/>
  <c r="AF21" i="55"/>
  <c r="AE21" i="55"/>
  <c r="AD21" i="55"/>
  <c r="AC21" i="55"/>
  <c r="AO20" i="55"/>
  <c r="AM20" i="55"/>
  <c r="G139" i="13" s="1"/>
  <c r="AL20" i="55"/>
  <c r="AK20" i="55"/>
  <c r="F139" i="13" s="1"/>
  <c r="AJ20" i="55"/>
  <c r="AI20" i="55"/>
  <c r="H139" i="13" s="1"/>
  <c r="AH20" i="55"/>
  <c r="AG20" i="55"/>
  <c r="AF20" i="55"/>
  <c r="AE20" i="55"/>
  <c r="AD20" i="55"/>
  <c r="AC20" i="55"/>
  <c r="AO19" i="55"/>
  <c r="AP19" i="55" s="1"/>
  <c r="I138" i="13" s="1"/>
  <c r="AM19" i="55"/>
  <c r="G138" i="13" s="1"/>
  <c r="AL19" i="55"/>
  <c r="AK19" i="55"/>
  <c r="F138" i="13" s="1"/>
  <c r="AJ19" i="55"/>
  <c r="AI19" i="55"/>
  <c r="H138" i="13" s="1"/>
  <c r="AH19" i="55"/>
  <c r="AG19" i="55"/>
  <c r="AF19" i="55"/>
  <c r="AE19" i="55"/>
  <c r="AD19" i="55"/>
  <c r="AC19" i="55"/>
  <c r="AO18" i="55"/>
  <c r="AM18" i="55"/>
  <c r="AL18" i="55"/>
  <c r="AJ18" i="55"/>
  <c r="AI18" i="55"/>
  <c r="AH18" i="55"/>
  <c r="AG18" i="55"/>
  <c r="AF18" i="55"/>
  <c r="AE18" i="55"/>
  <c r="AD18" i="55"/>
  <c r="AC18" i="55"/>
  <c r="AO14" i="55"/>
  <c r="AM14" i="55"/>
  <c r="AL14" i="55"/>
  <c r="AJ14" i="55"/>
  <c r="AI14" i="55"/>
  <c r="AH14" i="55"/>
  <c r="AG14" i="55"/>
  <c r="AF14" i="55"/>
  <c r="AE14" i="55"/>
  <c r="AD14" i="55"/>
  <c r="AC14" i="55"/>
  <c r="AO15" i="55"/>
  <c r="AM15" i="55"/>
  <c r="AL15" i="55"/>
  <c r="AJ15" i="55"/>
  <c r="AI15" i="55"/>
  <c r="AH15" i="55"/>
  <c r="AG15" i="55"/>
  <c r="AF15" i="55"/>
  <c r="AE15" i="55"/>
  <c r="AD15" i="55"/>
  <c r="AC15" i="55"/>
  <c r="AO10" i="55"/>
  <c r="AM10" i="55"/>
  <c r="AL10" i="55"/>
  <c r="AJ10" i="55"/>
  <c r="AI10" i="55"/>
  <c r="AH10" i="55"/>
  <c r="AG10" i="55"/>
  <c r="AF10" i="55"/>
  <c r="AE10" i="55"/>
  <c r="AD10" i="55"/>
  <c r="AC10" i="55"/>
  <c r="AO3" i="55"/>
  <c r="AM3" i="55"/>
  <c r="AL3" i="55"/>
  <c r="AJ3" i="55"/>
  <c r="AI3" i="55"/>
  <c r="AH3" i="55"/>
  <c r="AG3" i="55"/>
  <c r="AF3" i="55"/>
  <c r="AE3" i="55"/>
  <c r="AD3" i="55"/>
  <c r="AC3" i="55"/>
  <c r="AO5" i="55"/>
  <c r="AM5" i="55"/>
  <c r="AL5" i="55"/>
  <c r="AJ5" i="55"/>
  <c r="AI5" i="55"/>
  <c r="AH5" i="55"/>
  <c r="AG5" i="55"/>
  <c r="AF5" i="55"/>
  <c r="AE5" i="55"/>
  <c r="AD5" i="55"/>
  <c r="AC5" i="55"/>
  <c r="AO7" i="55"/>
  <c r="AM7" i="55"/>
  <c r="AL7" i="55"/>
  <c r="AJ7" i="55"/>
  <c r="AI7" i="55"/>
  <c r="AH7" i="55"/>
  <c r="AG7" i="55"/>
  <c r="AF7" i="55"/>
  <c r="AE7" i="55"/>
  <c r="AD7" i="55"/>
  <c r="AC7" i="55"/>
  <c r="AO17" i="55"/>
  <c r="AM17" i="55"/>
  <c r="AL17" i="55"/>
  <c r="AJ17" i="55"/>
  <c r="AI17" i="55"/>
  <c r="AH17" i="55"/>
  <c r="AG17" i="55"/>
  <c r="AF17" i="55"/>
  <c r="AE17" i="55"/>
  <c r="AD17" i="55"/>
  <c r="AC17" i="55"/>
  <c r="AO16" i="55"/>
  <c r="AM16" i="55"/>
  <c r="AL16" i="55"/>
  <c r="AJ16" i="55"/>
  <c r="AI16" i="55"/>
  <c r="AH16" i="55"/>
  <c r="AG16" i="55"/>
  <c r="AF16" i="55"/>
  <c r="AE16" i="55"/>
  <c r="AD16" i="55"/>
  <c r="AC16" i="55"/>
  <c r="AO13" i="55"/>
  <c r="AM13" i="55"/>
  <c r="AL13" i="55"/>
  <c r="AJ13" i="55"/>
  <c r="AI13" i="55"/>
  <c r="AH13" i="55"/>
  <c r="AG13" i="55"/>
  <c r="AF13" i="55"/>
  <c r="AE13" i="55"/>
  <c r="AD13" i="55"/>
  <c r="AC13" i="55"/>
  <c r="AO8" i="55"/>
  <c r="AM8" i="55"/>
  <c r="AL8" i="55"/>
  <c r="AJ8" i="55"/>
  <c r="AI8" i="55"/>
  <c r="AH8" i="55"/>
  <c r="AG8" i="55"/>
  <c r="AF8" i="55"/>
  <c r="AE8" i="55"/>
  <c r="AD8" i="55"/>
  <c r="AC8" i="55"/>
  <c r="AO12" i="55"/>
  <c r="AM12" i="55"/>
  <c r="AL12" i="55"/>
  <c r="AJ12" i="55"/>
  <c r="AI12" i="55"/>
  <c r="AH12" i="55"/>
  <c r="AG12" i="55"/>
  <c r="AF12" i="55"/>
  <c r="AE12" i="55"/>
  <c r="AD12" i="55"/>
  <c r="AC12" i="55"/>
  <c r="AO9" i="55"/>
  <c r="AM9" i="55"/>
  <c r="AL9" i="55"/>
  <c r="AJ9" i="55"/>
  <c r="AI9" i="55"/>
  <c r="AH9" i="55"/>
  <c r="AG9" i="55"/>
  <c r="AF9" i="55"/>
  <c r="AE9" i="55"/>
  <c r="AD9" i="55"/>
  <c r="AC9" i="55"/>
  <c r="AO11" i="55"/>
  <c r="AM11" i="55"/>
  <c r="AL11" i="55"/>
  <c r="AJ11" i="55"/>
  <c r="AI11" i="55"/>
  <c r="AH11" i="55"/>
  <c r="AG11" i="55"/>
  <c r="AF11" i="55"/>
  <c r="AE11" i="55"/>
  <c r="AD11" i="55"/>
  <c r="AC11" i="55"/>
  <c r="AO6" i="55"/>
  <c r="AM6" i="55"/>
  <c r="AL6" i="55"/>
  <c r="AJ6" i="55"/>
  <c r="AI6" i="55"/>
  <c r="AH6" i="55"/>
  <c r="AG6" i="55"/>
  <c r="AF6" i="55"/>
  <c r="AE6" i="55"/>
  <c r="AD6" i="55"/>
  <c r="AC6" i="55"/>
  <c r="AO4" i="55"/>
  <c r="AM4" i="55"/>
  <c r="AL4" i="55"/>
  <c r="AJ4" i="55"/>
  <c r="AI4" i="55"/>
  <c r="AH4" i="55"/>
  <c r="AG4" i="55"/>
  <c r="AF4" i="55"/>
  <c r="AE4" i="55"/>
  <c r="AD4" i="55"/>
  <c r="AC4" i="55"/>
  <c r="C145" i="13"/>
  <c r="C144" i="13"/>
  <c r="C143" i="13"/>
  <c r="C142" i="13"/>
  <c r="C141" i="13"/>
  <c r="C106" i="13"/>
  <c r="I54" i="14" s="1"/>
  <c r="C103" i="13"/>
  <c r="C91" i="13"/>
  <c r="C85" i="13"/>
  <c r="C82" i="13"/>
  <c r="C68" i="13"/>
  <c r="C67" i="13"/>
  <c r="C52" i="13"/>
  <c r="C49" i="13"/>
  <c r="C48" i="13"/>
  <c r="C46" i="13"/>
  <c r="C28" i="13"/>
  <c r="C39" i="13"/>
  <c r="C14" i="13"/>
  <c r="AN35" i="54"/>
  <c r="B6" i="17" s="1"/>
  <c r="AB35" i="54"/>
  <c r="AA35" i="54"/>
  <c r="Z35" i="54"/>
  <c r="Y35" i="54"/>
  <c r="X35" i="54"/>
  <c r="W35" i="54"/>
  <c r="U35" i="54"/>
  <c r="S35" i="54"/>
  <c r="Q35" i="54"/>
  <c r="O35" i="54"/>
  <c r="M35" i="54"/>
  <c r="K35" i="54"/>
  <c r="I35" i="54"/>
  <c r="H35" i="54"/>
  <c r="G35" i="54"/>
  <c r="F35" i="54"/>
  <c r="E35" i="54"/>
  <c r="D35" i="54"/>
  <c r="C35" i="54"/>
  <c r="B35" i="54"/>
  <c r="V34" i="54"/>
  <c r="T34" i="54"/>
  <c r="R34" i="54"/>
  <c r="P34" i="54"/>
  <c r="N34" i="54"/>
  <c r="L34" i="54"/>
  <c r="J34" i="54"/>
  <c r="AB33" i="54"/>
  <c r="AA33" i="54"/>
  <c r="Z33" i="54"/>
  <c r="Y33" i="54"/>
  <c r="X33" i="54"/>
  <c r="W33" i="54"/>
  <c r="U33" i="54"/>
  <c r="S33" i="54"/>
  <c r="Q33" i="54"/>
  <c r="O33" i="54"/>
  <c r="M33" i="54"/>
  <c r="K33" i="54"/>
  <c r="I33" i="54"/>
  <c r="H33" i="54"/>
  <c r="G33" i="54"/>
  <c r="F33" i="54"/>
  <c r="E33" i="54"/>
  <c r="D33" i="54"/>
  <c r="C33" i="54"/>
  <c r="B33" i="54"/>
  <c r="Z30" i="54"/>
  <c r="Y30" i="54"/>
  <c r="X30" i="54"/>
  <c r="Z29" i="54"/>
  <c r="Y29" i="54"/>
  <c r="X29" i="54"/>
  <c r="AB25" i="54"/>
  <c r="AB30" i="54" s="1"/>
  <c r="AA25" i="54"/>
  <c r="AA30" i="54" s="1"/>
  <c r="X25" i="54"/>
  <c r="W25" i="54"/>
  <c r="W29" i="54" s="1"/>
  <c r="V25" i="54"/>
  <c r="V31" i="54" s="1"/>
  <c r="U25" i="54"/>
  <c r="U29" i="54" s="1"/>
  <c r="T31" i="54"/>
  <c r="S25" i="54"/>
  <c r="S29" i="54" s="1"/>
  <c r="R25" i="54"/>
  <c r="R31" i="54" s="1"/>
  <c r="Q25" i="54"/>
  <c r="Q30" i="54" s="1"/>
  <c r="P25" i="54"/>
  <c r="P32" i="54" s="1"/>
  <c r="O25" i="54"/>
  <c r="O30" i="54" s="1"/>
  <c r="N25" i="54"/>
  <c r="N31" i="54" s="1"/>
  <c r="M25" i="54"/>
  <c r="M30" i="54" s="1"/>
  <c r="L25" i="54"/>
  <c r="L31" i="54" s="1"/>
  <c r="K25" i="54"/>
  <c r="K30" i="54" s="1"/>
  <c r="J25" i="54"/>
  <c r="J32" i="54" s="1"/>
  <c r="I25" i="54"/>
  <c r="I29" i="54" s="1"/>
  <c r="H25" i="54"/>
  <c r="H29" i="54" s="1"/>
  <c r="G25" i="54"/>
  <c r="G29" i="54" s="1"/>
  <c r="F25" i="54"/>
  <c r="F30" i="54" s="1"/>
  <c r="E25" i="54"/>
  <c r="E30" i="54" s="1"/>
  <c r="D25" i="54"/>
  <c r="D29" i="54" s="1"/>
  <c r="C25" i="54"/>
  <c r="C30" i="54" s="1"/>
  <c r="B25" i="54"/>
  <c r="B30" i="54" s="1"/>
  <c r="AO22" i="54"/>
  <c r="AM22" i="54"/>
  <c r="G145" i="13" s="1"/>
  <c r="AL22" i="54"/>
  <c r="AK22" i="54"/>
  <c r="F145" i="13" s="1"/>
  <c r="AJ22" i="54"/>
  <c r="AI22" i="54"/>
  <c r="E145" i="13" s="1"/>
  <c r="AH22" i="54"/>
  <c r="AG22" i="54"/>
  <c r="AF22" i="54"/>
  <c r="AE22" i="54"/>
  <c r="AD22" i="54"/>
  <c r="AC22" i="54"/>
  <c r="AO21" i="54"/>
  <c r="H144" i="13"/>
  <c r="AM21" i="54"/>
  <c r="G144" i="13" s="1"/>
  <c r="AL21" i="54"/>
  <c r="AK21" i="54"/>
  <c r="F144" i="13" s="1"/>
  <c r="AJ21" i="54"/>
  <c r="AI21" i="54"/>
  <c r="E144" i="13" s="1"/>
  <c r="AH21" i="54"/>
  <c r="AG21" i="54"/>
  <c r="AF21" i="54"/>
  <c r="AE21" i="54"/>
  <c r="AD21" i="54"/>
  <c r="AC21" i="54"/>
  <c r="AO20" i="54"/>
  <c r="AM20" i="54"/>
  <c r="G143" i="13" s="1"/>
  <c r="AL20" i="54"/>
  <c r="AK20" i="54"/>
  <c r="F143" i="13" s="1"/>
  <c r="AJ20" i="54"/>
  <c r="AI20" i="54"/>
  <c r="E143" i="13" s="1"/>
  <c r="AH20" i="54"/>
  <c r="AG20" i="54"/>
  <c r="AF20" i="54"/>
  <c r="AE20" i="54"/>
  <c r="AD20" i="54"/>
  <c r="AC20" i="54"/>
  <c r="AO19" i="54"/>
  <c r="AP19" i="54" s="1"/>
  <c r="I142" i="13" s="1"/>
  <c r="AM19" i="54"/>
  <c r="G142" i="13" s="1"/>
  <c r="AL19" i="54"/>
  <c r="AK19" i="54"/>
  <c r="F142" i="13" s="1"/>
  <c r="AJ19" i="54"/>
  <c r="AI19" i="54"/>
  <c r="H142" i="13" s="1"/>
  <c r="AH19" i="54"/>
  <c r="AG19" i="54"/>
  <c r="AF19" i="54"/>
  <c r="AE19" i="54"/>
  <c r="AD19" i="54"/>
  <c r="AC19" i="54"/>
  <c r="AO18" i="54"/>
  <c r="AM18" i="54"/>
  <c r="G141" i="13" s="1"/>
  <c r="AL18" i="54"/>
  <c r="AK18" i="54"/>
  <c r="F141" i="13" s="1"/>
  <c r="AJ18" i="54"/>
  <c r="AI18" i="54"/>
  <c r="H141" i="13" s="1"/>
  <c r="AH18" i="54"/>
  <c r="AG18" i="54"/>
  <c r="AF18" i="54"/>
  <c r="AE18" i="54"/>
  <c r="AD18" i="54"/>
  <c r="AC18" i="54"/>
  <c r="AO17" i="54"/>
  <c r="AM17" i="54"/>
  <c r="AL17" i="54"/>
  <c r="AJ17" i="54"/>
  <c r="AI17" i="54"/>
  <c r="AH17" i="54"/>
  <c r="AG17" i="54"/>
  <c r="AF17" i="54"/>
  <c r="AE17" i="54"/>
  <c r="AD17" i="54"/>
  <c r="AC17" i="54"/>
  <c r="AO5" i="54"/>
  <c r="AM5" i="54"/>
  <c r="AL5" i="54"/>
  <c r="AJ5" i="54"/>
  <c r="AI5" i="54"/>
  <c r="AH5" i="54"/>
  <c r="AG5" i="54"/>
  <c r="AF5" i="54"/>
  <c r="AE5" i="54"/>
  <c r="AD5" i="54"/>
  <c r="AC5" i="54"/>
  <c r="AO6" i="54"/>
  <c r="AM6" i="54"/>
  <c r="AL6" i="54"/>
  <c r="AJ6" i="54"/>
  <c r="AI6" i="54"/>
  <c r="AH6" i="54"/>
  <c r="AG6" i="54"/>
  <c r="AF6" i="54"/>
  <c r="AE6" i="54"/>
  <c r="AD6" i="54"/>
  <c r="AC6" i="54"/>
  <c r="AO12" i="54"/>
  <c r="AM12" i="54"/>
  <c r="AL12" i="54"/>
  <c r="AJ12" i="54"/>
  <c r="AI12" i="54"/>
  <c r="AH12" i="54"/>
  <c r="AG12" i="54"/>
  <c r="AF12" i="54"/>
  <c r="AE12" i="54"/>
  <c r="AD12" i="54"/>
  <c r="AC12" i="54"/>
  <c r="AO16" i="54"/>
  <c r="AM16" i="54"/>
  <c r="AL16" i="54"/>
  <c r="AJ16" i="54"/>
  <c r="AI16" i="54"/>
  <c r="AH16" i="54"/>
  <c r="AG16" i="54"/>
  <c r="AF16" i="54"/>
  <c r="AE16" i="54"/>
  <c r="AD16" i="54"/>
  <c r="AC16" i="54"/>
  <c r="AO3" i="54"/>
  <c r="AM3" i="54"/>
  <c r="AL3" i="54"/>
  <c r="AJ3" i="54"/>
  <c r="AI3" i="54"/>
  <c r="AH3" i="54"/>
  <c r="AG3" i="54"/>
  <c r="AF3" i="54"/>
  <c r="AE3" i="54"/>
  <c r="AD3" i="54"/>
  <c r="AC3" i="54"/>
  <c r="AO14" i="54"/>
  <c r="AM14" i="54"/>
  <c r="AL14" i="54"/>
  <c r="AJ14" i="54"/>
  <c r="AI14" i="54"/>
  <c r="AH14" i="54"/>
  <c r="AG14" i="54"/>
  <c r="AF14" i="54"/>
  <c r="AE14" i="54"/>
  <c r="AD14" i="54"/>
  <c r="AC14" i="54"/>
  <c r="AO7" i="54"/>
  <c r="AM7" i="54"/>
  <c r="AL7" i="54"/>
  <c r="AJ7" i="54"/>
  <c r="AI7" i="54"/>
  <c r="AH7" i="54"/>
  <c r="AG7" i="54"/>
  <c r="AF7" i="54"/>
  <c r="AE7" i="54"/>
  <c r="AD7" i="54"/>
  <c r="AC7" i="54"/>
  <c r="AO15" i="54"/>
  <c r="AM15" i="54"/>
  <c r="AL15" i="54"/>
  <c r="AJ15" i="54"/>
  <c r="AI15" i="54"/>
  <c r="AH15" i="54"/>
  <c r="AG15" i="54"/>
  <c r="AF15" i="54"/>
  <c r="AE15" i="54"/>
  <c r="AD15" i="54"/>
  <c r="AC15" i="54"/>
  <c r="AO8" i="54"/>
  <c r="AM8" i="54"/>
  <c r="AL8" i="54"/>
  <c r="AJ8" i="54"/>
  <c r="AI8" i="54"/>
  <c r="AH8" i="54"/>
  <c r="AG8" i="54"/>
  <c r="AF8" i="54"/>
  <c r="AE8" i="54"/>
  <c r="AD8" i="54"/>
  <c r="AC8" i="54"/>
  <c r="AO13" i="54"/>
  <c r="AM13" i="54"/>
  <c r="AL13" i="54"/>
  <c r="AJ13" i="54"/>
  <c r="AI13" i="54"/>
  <c r="AH13" i="54"/>
  <c r="AG13" i="54"/>
  <c r="AF13" i="54"/>
  <c r="AE13" i="54"/>
  <c r="AD13" i="54"/>
  <c r="AC13" i="54"/>
  <c r="AO9" i="54"/>
  <c r="AM9" i="54"/>
  <c r="AL9" i="54"/>
  <c r="AJ9" i="54"/>
  <c r="AI9" i="54"/>
  <c r="AH9" i="54"/>
  <c r="AG9" i="54"/>
  <c r="AF9" i="54"/>
  <c r="AE9" i="54"/>
  <c r="AD9" i="54"/>
  <c r="AC9" i="54"/>
  <c r="AO11" i="54"/>
  <c r="AM11" i="54"/>
  <c r="AL11" i="54"/>
  <c r="AJ11" i="54"/>
  <c r="AI11" i="54"/>
  <c r="AH11" i="54"/>
  <c r="AG11" i="54"/>
  <c r="AF11" i="54"/>
  <c r="AE11" i="54"/>
  <c r="AD11" i="54"/>
  <c r="AC11" i="54"/>
  <c r="AO10" i="54"/>
  <c r="AM10" i="54"/>
  <c r="AL10" i="54"/>
  <c r="AJ10" i="54"/>
  <c r="AI10" i="54"/>
  <c r="AH10" i="54"/>
  <c r="AG10" i="54"/>
  <c r="AF10" i="54"/>
  <c r="AE10" i="54"/>
  <c r="AD10" i="54"/>
  <c r="AC10" i="54"/>
  <c r="AO4" i="54"/>
  <c r="AM4" i="54"/>
  <c r="AL4" i="54"/>
  <c r="AJ4" i="54"/>
  <c r="AI4" i="54"/>
  <c r="AH4" i="54"/>
  <c r="AG4" i="54"/>
  <c r="AF4" i="54"/>
  <c r="AE4" i="54"/>
  <c r="AD4" i="54"/>
  <c r="AC4" i="54"/>
  <c r="C153" i="13"/>
  <c r="C152" i="13"/>
  <c r="C151" i="13"/>
  <c r="C150" i="13"/>
  <c r="C149" i="13"/>
  <c r="C148" i="13"/>
  <c r="C147" i="13"/>
  <c r="C146" i="13"/>
  <c r="C102" i="13"/>
  <c r="C81" i="13"/>
  <c r="C79" i="13"/>
  <c r="C70" i="13"/>
  <c r="C65" i="13"/>
  <c r="C60" i="13"/>
  <c r="C58" i="13"/>
  <c r="I8" i="14" s="1"/>
  <c r="C43" i="13"/>
  <c r="C44" i="13"/>
  <c r="C25" i="13"/>
  <c r="C17" i="13"/>
  <c r="C4" i="13"/>
  <c r="AN35" i="53"/>
  <c r="B5" i="17" s="1"/>
  <c r="AB35" i="53"/>
  <c r="AA35" i="53"/>
  <c r="Z35" i="53"/>
  <c r="Y35" i="53"/>
  <c r="X35" i="53"/>
  <c r="W35" i="53"/>
  <c r="U35" i="53"/>
  <c r="S35" i="53"/>
  <c r="Q35" i="53"/>
  <c r="O35" i="53"/>
  <c r="M35" i="53"/>
  <c r="K35" i="53"/>
  <c r="I35" i="53"/>
  <c r="H35" i="53"/>
  <c r="G35" i="53"/>
  <c r="F35" i="53"/>
  <c r="E35" i="53"/>
  <c r="D35" i="53"/>
  <c r="C35" i="53"/>
  <c r="B35" i="53"/>
  <c r="V34" i="53"/>
  <c r="T34" i="53"/>
  <c r="R34" i="53"/>
  <c r="P34" i="53"/>
  <c r="N34" i="53"/>
  <c r="L34" i="53"/>
  <c r="J34" i="53"/>
  <c r="AB33" i="53"/>
  <c r="AA33" i="53"/>
  <c r="Z33" i="53"/>
  <c r="Y33" i="53"/>
  <c r="X33" i="53"/>
  <c r="W33" i="53"/>
  <c r="U33" i="53"/>
  <c r="S33" i="53"/>
  <c r="Q33" i="53"/>
  <c r="O33" i="53"/>
  <c r="M33" i="53"/>
  <c r="K33" i="53"/>
  <c r="I33" i="53"/>
  <c r="H33" i="53"/>
  <c r="G33" i="53"/>
  <c r="F33" i="53"/>
  <c r="E33" i="53"/>
  <c r="D33" i="53"/>
  <c r="C33" i="53"/>
  <c r="B33" i="53"/>
  <c r="Z30" i="53"/>
  <c r="Y30" i="53"/>
  <c r="Z29" i="53"/>
  <c r="Y29" i="53"/>
  <c r="AB25" i="53"/>
  <c r="AB30" i="53" s="1"/>
  <c r="AA25" i="53"/>
  <c r="AA30" i="53" s="1"/>
  <c r="X25" i="53"/>
  <c r="X29" i="53" s="1"/>
  <c r="W25" i="53"/>
  <c r="W29" i="53" s="1"/>
  <c r="V25" i="53"/>
  <c r="V31" i="53" s="1"/>
  <c r="U25" i="53"/>
  <c r="U29" i="53" s="1"/>
  <c r="T25" i="53"/>
  <c r="T31" i="53" s="1"/>
  <c r="S25" i="53"/>
  <c r="S30" i="53" s="1"/>
  <c r="R25" i="53"/>
  <c r="R31" i="53" s="1"/>
  <c r="Q25" i="53"/>
  <c r="Q30" i="53" s="1"/>
  <c r="P25" i="53"/>
  <c r="P31" i="53" s="1"/>
  <c r="O25" i="53"/>
  <c r="O30" i="53" s="1"/>
  <c r="N25" i="53"/>
  <c r="N31" i="53" s="1"/>
  <c r="M25" i="53"/>
  <c r="M30" i="53" s="1"/>
  <c r="L25" i="53"/>
  <c r="L31" i="53" s="1"/>
  <c r="K25" i="53"/>
  <c r="K30" i="53" s="1"/>
  <c r="J25" i="53"/>
  <c r="J32" i="53" s="1"/>
  <c r="I25" i="53"/>
  <c r="I29" i="53" s="1"/>
  <c r="H25" i="53"/>
  <c r="H29" i="53" s="1"/>
  <c r="G25" i="53"/>
  <c r="G29" i="53" s="1"/>
  <c r="F25" i="53"/>
  <c r="F30" i="53" s="1"/>
  <c r="E25" i="53"/>
  <c r="E30" i="53" s="1"/>
  <c r="D25" i="53"/>
  <c r="D30" i="53" s="1"/>
  <c r="C25" i="53"/>
  <c r="C30" i="53" s="1"/>
  <c r="B25" i="53"/>
  <c r="B30" i="53" s="1"/>
  <c r="AO22" i="53"/>
  <c r="H153" i="13"/>
  <c r="AM22" i="53"/>
  <c r="G153" i="13" s="1"/>
  <c r="AL22" i="53"/>
  <c r="AK22" i="53"/>
  <c r="F153" i="13" s="1"/>
  <c r="AJ22" i="53"/>
  <c r="AI22" i="53"/>
  <c r="E153" i="13" s="1"/>
  <c r="AH22" i="53"/>
  <c r="AG22" i="53"/>
  <c r="AF22" i="53"/>
  <c r="AE22" i="53"/>
  <c r="AD22" i="53"/>
  <c r="AC22" i="53"/>
  <c r="AO21" i="53"/>
  <c r="AM21" i="53"/>
  <c r="G152" i="13" s="1"/>
  <c r="AL21" i="53"/>
  <c r="AK21" i="53"/>
  <c r="F152" i="13" s="1"/>
  <c r="AJ21" i="53"/>
  <c r="AI21" i="53"/>
  <c r="H152" i="13" s="1"/>
  <c r="AH21" i="53"/>
  <c r="AG21" i="53"/>
  <c r="AF21" i="53"/>
  <c r="AE21" i="53"/>
  <c r="AD21" i="53"/>
  <c r="AC21" i="53"/>
  <c r="AO20" i="53"/>
  <c r="AP20" i="53" s="1"/>
  <c r="I151" i="13" s="1"/>
  <c r="AM20" i="53"/>
  <c r="G151" i="13" s="1"/>
  <c r="AL20" i="53"/>
  <c r="AK20" i="53"/>
  <c r="F151" i="13" s="1"/>
  <c r="AJ20" i="53"/>
  <c r="AI20" i="53"/>
  <c r="H151" i="13" s="1"/>
  <c r="AH20" i="53"/>
  <c r="AG20" i="53"/>
  <c r="AF20" i="53"/>
  <c r="AE20" i="53"/>
  <c r="AD20" i="53"/>
  <c r="AC20" i="53"/>
  <c r="AO19" i="53"/>
  <c r="AM19" i="53"/>
  <c r="G150" i="13" s="1"/>
  <c r="AL19" i="53"/>
  <c r="AK19" i="53"/>
  <c r="F150" i="13" s="1"/>
  <c r="AJ19" i="53"/>
  <c r="AI19" i="53"/>
  <c r="H150" i="13" s="1"/>
  <c r="AH19" i="53"/>
  <c r="AG19" i="53"/>
  <c r="AF19" i="53"/>
  <c r="AE19" i="53"/>
  <c r="AD19" i="53"/>
  <c r="AC19" i="53"/>
  <c r="AO18" i="53"/>
  <c r="AP18" i="53" s="1"/>
  <c r="I149" i="13" s="1"/>
  <c r="H149" i="13"/>
  <c r="AM18" i="53"/>
  <c r="G149" i="13" s="1"/>
  <c r="AL18" i="53"/>
  <c r="AK18" i="53"/>
  <c r="F149" i="13" s="1"/>
  <c r="AJ18" i="53"/>
  <c r="AI18" i="53"/>
  <c r="E149" i="13" s="1"/>
  <c r="AH18" i="53"/>
  <c r="AG18" i="53"/>
  <c r="AF18" i="53"/>
  <c r="AE18" i="53"/>
  <c r="AD18" i="53"/>
  <c r="AC18" i="53"/>
  <c r="AO17" i="53"/>
  <c r="AM17" i="53"/>
  <c r="G148" i="13" s="1"/>
  <c r="AL17" i="53"/>
  <c r="AK17" i="53"/>
  <c r="F148" i="13" s="1"/>
  <c r="AJ17" i="53"/>
  <c r="AI17" i="53"/>
  <c r="H148" i="13" s="1"/>
  <c r="AH17" i="53"/>
  <c r="AG17" i="53"/>
  <c r="AF17" i="53"/>
  <c r="AE17" i="53"/>
  <c r="AD17" i="53"/>
  <c r="AC17" i="53"/>
  <c r="AO16" i="53"/>
  <c r="AP16" i="53" s="1"/>
  <c r="I147" i="13" s="1"/>
  <c r="AM16" i="53"/>
  <c r="G147" i="13" s="1"/>
  <c r="AL16" i="53"/>
  <c r="AK16" i="53"/>
  <c r="F147" i="13" s="1"/>
  <c r="AJ16" i="53"/>
  <c r="AI16" i="53"/>
  <c r="H147" i="13" s="1"/>
  <c r="AH16" i="53"/>
  <c r="AG16" i="53"/>
  <c r="AF16" i="53"/>
  <c r="AE16" i="53"/>
  <c r="AD16" i="53"/>
  <c r="AC16" i="53"/>
  <c r="AO15" i="53"/>
  <c r="AM15" i="53"/>
  <c r="G146" i="13" s="1"/>
  <c r="AL15" i="53"/>
  <c r="AK15" i="53"/>
  <c r="F146" i="13" s="1"/>
  <c r="AJ15" i="53"/>
  <c r="AI15" i="53"/>
  <c r="H146" i="13" s="1"/>
  <c r="AH15" i="53"/>
  <c r="AG15" i="53"/>
  <c r="AF15" i="53"/>
  <c r="AE15" i="53"/>
  <c r="AD15" i="53"/>
  <c r="AC15" i="53"/>
  <c r="AO11" i="53"/>
  <c r="AM11" i="53"/>
  <c r="AL11" i="53"/>
  <c r="AJ11" i="53"/>
  <c r="AI11" i="53"/>
  <c r="AH11" i="53"/>
  <c r="AG11" i="53"/>
  <c r="AF11" i="53"/>
  <c r="AE11" i="53"/>
  <c r="AD11" i="53"/>
  <c r="AC11" i="53"/>
  <c r="AO10" i="53"/>
  <c r="AM10" i="53"/>
  <c r="AL10" i="53"/>
  <c r="AJ10" i="53"/>
  <c r="AI10" i="53"/>
  <c r="AH10" i="53"/>
  <c r="AG10" i="53"/>
  <c r="AF10" i="53"/>
  <c r="AE10" i="53"/>
  <c r="AD10" i="53"/>
  <c r="AC10" i="53"/>
  <c r="AO14" i="53"/>
  <c r="AM14" i="53"/>
  <c r="AL14" i="53"/>
  <c r="AJ14" i="53"/>
  <c r="AI14" i="53"/>
  <c r="AH14" i="53"/>
  <c r="AG14" i="53"/>
  <c r="AF14" i="53"/>
  <c r="AE14" i="53"/>
  <c r="AD14" i="53"/>
  <c r="AC14" i="53"/>
  <c r="AO9" i="53"/>
  <c r="AM9" i="53"/>
  <c r="AL9" i="53"/>
  <c r="AJ9" i="53"/>
  <c r="AI9" i="53"/>
  <c r="AH9" i="53"/>
  <c r="AG9" i="53"/>
  <c r="AF9" i="53"/>
  <c r="AE9" i="53"/>
  <c r="AD9" i="53"/>
  <c r="AC9" i="53"/>
  <c r="AO12" i="53"/>
  <c r="AM12" i="53"/>
  <c r="AL12" i="53"/>
  <c r="AJ12" i="53"/>
  <c r="AI12" i="53"/>
  <c r="AH12" i="53"/>
  <c r="AG12" i="53"/>
  <c r="AF12" i="53"/>
  <c r="AE12" i="53"/>
  <c r="AD12" i="53"/>
  <c r="AC12" i="53"/>
  <c r="AO7" i="53"/>
  <c r="AM7" i="53"/>
  <c r="AL7" i="53"/>
  <c r="AJ7" i="53"/>
  <c r="AI7" i="53"/>
  <c r="AH7" i="53"/>
  <c r="AG7" i="53"/>
  <c r="AF7" i="53"/>
  <c r="AE7" i="53"/>
  <c r="AD7" i="53"/>
  <c r="AC7" i="53"/>
  <c r="AO8" i="53"/>
  <c r="AM8" i="53"/>
  <c r="AL8" i="53"/>
  <c r="AJ8" i="53"/>
  <c r="AI8" i="53"/>
  <c r="AH8" i="53"/>
  <c r="AG8" i="53"/>
  <c r="AF8" i="53"/>
  <c r="AE8" i="53"/>
  <c r="AD8" i="53"/>
  <c r="AC8" i="53"/>
  <c r="AO5" i="53"/>
  <c r="AM5" i="53"/>
  <c r="AL5" i="53"/>
  <c r="AJ5" i="53"/>
  <c r="AI5" i="53"/>
  <c r="AH5" i="53"/>
  <c r="AG5" i="53"/>
  <c r="AF5" i="53"/>
  <c r="AE5" i="53"/>
  <c r="AD5" i="53"/>
  <c r="AC5" i="53"/>
  <c r="AO4" i="53"/>
  <c r="AM4" i="53"/>
  <c r="AL4" i="53"/>
  <c r="AJ4" i="53"/>
  <c r="AI4" i="53"/>
  <c r="AH4" i="53"/>
  <c r="AG4" i="53"/>
  <c r="AF4" i="53"/>
  <c r="AE4" i="53"/>
  <c r="AD4" i="53"/>
  <c r="AC4" i="53"/>
  <c r="AO13" i="53"/>
  <c r="AM13" i="53"/>
  <c r="AL13" i="53"/>
  <c r="AJ13" i="53"/>
  <c r="AI13" i="53"/>
  <c r="AH13" i="53"/>
  <c r="AG13" i="53"/>
  <c r="AF13" i="53"/>
  <c r="AE13" i="53"/>
  <c r="AD13" i="53"/>
  <c r="AC13" i="53"/>
  <c r="AO6" i="53"/>
  <c r="AM6" i="53"/>
  <c r="AL6" i="53"/>
  <c r="AJ6" i="53"/>
  <c r="AI6" i="53"/>
  <c r="AH6" i="53"/>
  <c r="AG6" i="53"/>
  <c r="AF6" i="53"/>
  <c r="AE6" i="53"/>
  <c r="AD6" i="53"/>
  <c r="AC6" i="53"/>
  <c r="AO3" i="53"/>
  <c r="AM3" i="53"/>
  <c r="G4" i="13" s="1"/>
  <c r="AL3" i="53"/>
  <c r="AJ3" i="53"/>
  <c r="AI3" i="53"/>
  <c r="E4" i="13" s="1"/>
  <c r="AH3" i="53"/>
  <c r="AG3" i="53"/>
  <c r="AF3" i="53"/>
  <c r="AE3" i="53"/>
  <c r="AD3" i="53"/>
  <c r="AC3" i="53"/>
  <c r="C161" i="13"/>
  <c r="C160" i="13"/>
  <c r="C159" i="13"/>
  <c r="C158" i="13"/>
  <c r="C157" i="13"/>
  <c r="C156" i="13"/>
  <c r="C155" i="13"/>
  <c r="C154" i="13"/>
  <c r="C105" i="13"/>
  <c r="I53" i="14" s="1"/>
  <c r="C88" i="13"/>
  <c r="C50" i="13"/>
  <c r="C24" i="13"/>
  <c r="C75" i="13"/>
  <c r="C36" i="13"/>
  <c r="C35" i="13"/>
  <c r="C16" i="13"/>
  <c r="C45" i="13"/>
  <c r="C23" i="13"/>
  <c r="C22" i="13"/>
  <c r="C41" i="13"/>
  <c r="B25" i="52"/>
  <c r="B29" i="52" s="1"/>
  <c r="C25" i="52"/>
  <c r="D25" i="52"/>
  <c r="D30" i="52" s="1"/>
  <c r="AN35" i="52"/>
  <c r="B4" i="17" s="1"/>
  <c r="AB35" i="52"/>
  <c r="AA35" i="52"/>
  <c r="Z35" i="52"/>
  <c r="Y35" i="52"/>
  <c r="X35" i="52"/>
  <c r="W35" i="52"/>
  <c r="U35" i="52"/>
  <c r="S35" i="52"/>
  <c r="Q35" i="52"/>
  <c r="O35" i="52"/>
  <c r="M35" i="52"/>
  <c r="K35" i="52"/>
  <c r="I35" i="52"/>
  <c r="H35" i="52"/>
  <c r="G35" i="52"/>
  <c r="F35" i="52"/>
  <c r="E35" i="52"/>
  <c r="D35" i="52"/>
  <c r="C35" i="52"/>
  <c r="B35" i="52"/>
  <c r="V34" i="52"/>
  <c r="T34" i="52"/>
  <c r="R34" i="52"/>
  <c r="P34" i="52"/>
  <c r="N34" i="52"/>
  <c r="L34" i="52"/>
  <c r="J34" i="52"/>
  <c r="AB33" i="52"/>
  <c r="AA33" i="52"/>
  <c r="Z33" i="52"/>
  <c r="Y33" i="52"/>
  <c r="X33" i="52"/>
  <c r="W33" i="52"/>
  <c r="U33" i="52"/>
  <c r="S33" i="52"/>
  <c r="Q33" i="52"/>
  <c r="O33" i="52"/>
  <c r="M33" i="52"/>
  <c r="K33" i="52"/>
  <c r="I33" i="52"/>
  <c r="H33" i="52"/>
  <c r="G33" i="52"/>
  <c r="F33" i="52"/>
  <c r="E33" i="52"/>
  <c r="D33" i="52"/>
  <c r="C33" i="52"/>
  <c r="B33" i="52"/>
  <c r="Z30" i="52"/>
  <c r="Y30" i="52"/>
  <c r="Z29" i="52"/>
  <c r="Y29" i="52"/>
  <c r="AB25" i="52"/>
  <c r="AB30" i="52" s="1"/>
  <c r="AA25" i="52"/>
  <c r="AA30" i="52" s="1"/>
  <c r="X25" i="52"/>
  <c r="X29" i="52" s="1"/>
  <c r="W25" i="52"/>
  <c r="W29" i="52" s="1"/>
  <c r="V25" i="52"/>
  <c r="V32" i="52" s="1"/>
  <c r="U25" i="52"/>
  <c r="U29" i="52" s="1"/>
  <c r="T25" i="52"/>
  <c r="T31" i="52" s="1"/>
  <c r="S25" i="52"/>
  <c r="S30" i="52" s="1"/>
  <c r="R25" i="52"/>
  <c r="R32" i="52" s="1"/>
  <c r="Q25" i="52"/>
  <c r="Q30" i="52" s="1"/>
  <c r="P25" i="52"/>
  <c r="P31" i="52" s="1"/>
  <c r="O25" i="52"/>
  <c r="O30" i="52" s="1"/>
  <c r="N25" i="52"/>
  <c r="N32" i="52" s="1"/>
  <c r="M25" i="52"/>
  <c r="M30" i="52" s="1"/>
  <c r="L25" i="52"/>
  <c r="L31" i="52" s="1"/>
  <c r="K25" i="52"/>
  <c r="K29" i="52" s="1"/>
  <c r="J25" i="52"/>
  <c r="J32" i="52" s="1"/>
  <c r="I25" i="52"/>
  <c r="I29" i="52" s="1"/>
  <c r="H25" i="52"/>
  <c r="H30" i="52" s="1"/>
  <c r="G25" i="52"/>
  <c r="G29" i="52" s="1"/>
  <c r="F25" i="52"/>
  <c r="F30" i="52" s="1"/>
  <c r="E25" i="52"/>
  <c r="E30" i="52" s="1"/>
  <c r="C30" i="52"/>
  <c r="AO22" i="52"/>
  <c r="AM22" i="52"/>
  <c r="G161" i="13" s="1"/>
  <c r="AL22" i="52"/>
  <c r="AK22" i="52"/>
  <c r="F161" i="13" s="1"/>
  <c r="AJ22" i="52"/>
  <c r="AI22" i="52"/>
  <c r="H161" i="13" s="1"/>
  <c r="AH22" i="52"/>
  <c r="AG22" i="52"/>
  <c r="AF22" i="52"/>
  <c r="AE22" i="52"/>
  <c r="AD22" i="52"/>
  <c r="AC22" i="52"/>
  <c r="AO21" i="52"/>
  <c r="AM21" i="52"/>
  <c r="G160" i="13" s="1"/>
  <c r="AL21" i="52"/>
  <c r="AK21" i="52"/>
  <c r="F160" i="13" s="1"/>
  <c r="AJ21" i="52"/>
  <c r="AI21" i="52"/>
  <c r="H160" i="13" s="1"/>
  <c r="AH21" i="52"/>
  <c r="AG21" i="52"/>
  <c r="AF21" i="52"/>
  <c r="AE21" i="52"/>
  <c r="AD21" i="52"/>
  <c r="AC21" i="52"/>
  <c r="AO20" i="52"/>
  <c r="AM20" i="52"/>
  <c r="G159" i="13" s="1"/>
  <c r="AL20" i="52"/>
  <c r="AK20" i="52"/>
  <c r="F159" i="13" s="1"/>
  <c r="AJ20" i="52"/>
  <c r="AI20" i="52"/>
  <c r="H159" i="13" s="1"/>
  <c r="AH20" i="52"/>
  <c r="AG20" i="52"/>
  <c r="AF20" i="52"/>
  <c r="AE20" i="52"/>
  <c r="AD20" i="52"/>
  <c r="AC20" i="52"/>
  <c r="AO19" i="52"/>
  <c r="AM19" i="52"/>
  <c r="G158" i="13" s="1"/>
  <c r="AL19" i="52"/>
  <c r="AK19" i="52"/>
  <c r="F158" i="13" s="1"/>
  <c r="AJ19" i="52"/>
  <c r="AI19" i="52"/>
  <c r="H158" i="13" s="1"/>
  <c r="AH19" i="52"/>
  <c r="AG19" i="52"/>
  <c r="AF19" i="52"/>
  <c r="AE19" i="52"/>
  <c r="AD19" i="52"/>
  <c r="AC19" i="52"/>
  <c r="AO18" i="52"/>
  <c r="AM18" i="52"/>
  <c r="G157" i="13" s="1"/>
  <c r="AL18" i="52"/>
  <c r="AK18" i="52"/>
  <c r="F157" i="13" s="1"/>
  <c r="AJ18" i="52"/>
  <c r="AI18" i="52"/>
  <c r="H157" i="13" s="1"/>
  <c r="AH18" i="52"/>
  <c r="AG18" i="52"/>
  <c r="AF18" i="52"/>
  <c r="AE18" i="52"/>
  <c r="AD18" i="52"/>
  <c r="AC18" i="52"/>
  <c r="AO17" i="52"/>
  <c r="AM17" i="52"/>
  <c r="G156" i="13" s="1"/>
  <c r="AL17" i="52"/>
  <c r="AK17" i="52"/>
  <c r="F156" i="13" s="1"/>
  <c r="AJ17" i="52"/>
  <c r="AI17" i="52"/>
  <c r="H156" i="13" s="1"/>
  <c r="AH17" i="52"/>
  <c r="AG17" i="52"/>
  <c r="AF17" i="52"/>
  <c r="AE17" i="52"/>
  <c r="AD17" i="52"/>
  <c r="AC17" i="52"/>
  <c r="AO16" i="52"/>
  <c r="AM16" i="52"/>
  <c r="G155" i="13" s="1"/>
  <c r="AL16" i="52"/>
  <c r="AK16" i="52"/>
  <c r="F155" i="13" s="1"/>
  <c r="AJ16" i="52"/>
  <c r="AI16" i="52"/>
  <c r="H155" i="13" s="1"/>
  <c r="AH16" i="52"/>
  <c r="AG16" i="52"/>
  <c r="AF16" i="52"/>
  <c r="AE16" i="52"/>
  <c r="AD16" i="52"/>
  <c r="AC16" i="52"/>
  <c r="AO15" i="52"/>
  <c r="AM15" i="52"/>
  <c r="G154" i="13" s="1"/>
  <c r="AL15" i="52"/>
  <c r="AK15" i="52"/>
  <c r="F154" i="13" s="1"/>
  <c r="AJ15" i="52"/>
  <c r="AI15" i="52"/>
  <c r="H154" i="13" s="1"/>
  <c r="AH15" i="52"/>
  <c r="AG15" i="52"/>
  <c r="AF15" i="52"/>
  <c r="AE15" i="52"/>
  <c r="AD15" i="52"/>
  <c r="AC15" i="52"/>
  <c r="AO5" i="52"/>
  <c r="AM5" i="52"/>
  <c r="AL5" i="52"/>
  <c r="AJ5" i="52"/>
  <c r="AI5" i="52"/>
  <c r="AH5" i="52"/>
  <c r="AG5" i="52"/>
  <c r="AF5" i="52"/>
  <c r="AE5" i="52"/>
  <c r="AD5" i="52"/>
  <c r="AC5" i="52"/>
  <c r="AO12" i="52"/>
  <c r="AM12" i="52"/>
  <c r="AL12" i="52"/>
  <c r="AJ12" i="52"/>
  <c r="AI12" i="52"/>
  <c r="AH12" i="52"/>
  <c r="AG12" i="52"/>
  <c r="AF12" i="52"/>
  <c r="AE12" i="52"/>
  <c r="AD12" i="52"/>
  <c r="AC12" i="52"/>
  <c r="AO11" i="52"/>
  <c r="AM11" i="52"/>
  <c r="AL11" i="52"/>
  <c r="AJ11" i="52"/>
  <c r="AI11" i="52"/>
  <c r="AH11" i="52"/>
  <c r="AG11" i="52"/>
  <c r="AF11" i="52"/>
  <c r="AE11" i="52"/>
  <c r="AD11" i="52"/>
  <c r="AC11" i="52"/>
  <c r="AO14" i="52"/>
  <c r="AM14" i="52"/>
  <c r="AL14" i="52"/>
  <c r="AJ14" i="52"/>
  <c r="AI14" i="52"/>
  <c r="AH14" i="52"/>
  <c r="AG14" i="52"/>
  <c r="AF14" i="52"/>
  <c r="AE14" i="52"/>
  <c r="AD14" i="52"/>
  <c r="AC14" i="52"/>
  <c r="AO13" i="52"/>
  <c r="AM13" i="52"/>
  <c r="AL13" i="52"/>
  <c r="AJ13" i="52"/>
  <c r="AI13" i="52"/>
  <c r="AH13" i="52"/>
  <c r="AG13" i="52"/>
  <c r="AF13" i="52"/>
  <c r="AE13" i="52"/>
  <c r="AD13" i="52"/>
  <c r="AC13" i="52"/>
  <c r="AO6" i="52"/>
  <c r="AM6" i="52"/>
  <c r="AL6" i="52"/>
  <c r="AJ6" i="52"/>
  <c r="AI6" i="52"/>
  <c r="AH6" i="52"/>
  <c r="AG6" i="52"/>
  <c r="AF6" i="52"/>
  <c r="AE6" i="52"/>
  <c r="AD6" i="52"/>
  <c r="AC6" i="52"/>
  <c r="AO8" i="52"/>
  <c r="AM8" i="52"/>
  <c r="AL8" i="52"/>
  <c r="AJ8" i="52"/>
  <c r="AI8" i="52"/>
  <c r="AH8" i="52"/>
  <c r="AG8" i="52"/>
  <c r="AF8" i="52"/>
  <c r="AE8" i="52"/>
  <c r="AD8" i="52"/>
  <c r="AC8" i="52"/>
  <c r="AO9" i="52"/>
  <c r="AM9" i="52"/>
  <c r="AL9" i="52"/>
  <c r="AJ9" i="52"/>
  <c r="AI9" i="52"/>
  <c r="AH9" i="52"/>
  <c r="AG9" i="52"/>
  <c r="AF9" i="52"/>
  <c r="AE9" i="52"/>
  <c r="AD9" i="52"/>
  <c r="AC9" i="52"/>
  <c r="AO10" i="52"/>
  <c r="AM10" i="52"/>
  <c r="AL10" i="52"/>
  <c r="AJ10" i="52"/>
  <c r="AI10" i="52"/>
  <c r="AH10" i="52"/>
  <c r="AG10" i="52"/>
  <c r="AF10" i="52"/>
  <c r="AE10" i="52"/>
  <c r="AD10" i="52"/>
  <c r="AC10" i="52"/>
  <c r="AO3" i="52"/>
  <c r="AM3" i="52"/>
  <c r="AL3" i="52"/>
  <c r="AJ3" i="52"/>
  <c r="AI3" i="52"/>
  <c r="AH3" i="52"/>
  <c r="AG3" i="52"/>
  <c r="AF3" i="52"/>
  <c r="AE3" i="52"/>
  <c r="AD3" i="52"/>
  <c r="AC3" i="52"/>
  <c r="AO4" i="52"/>
  <c r="AM4" i="52"/>
  <c r="AL4" i="52"/>
  <c r="AJ4" i="52"/>
  <c r="AI4" i="52"/>
  <c r="AH4" i="52"/>
  <c r="AG4" i="52"/>
  <c r="AF4" i="52"/>
  <c r="AE4" i="52"/>
  <c r="AD4" i="52"/>
  <c r="AC4" i="52"/>
  <c r="AO7" i="52"/>
  <c r="AM7" i="52"/>
  <c r="AL7" i="52"/>
  <c r="AJ7" i="52"/>
  <c r="AI7" i="52"/>
  <c r="AH7" i="52"/>
  <c r="AG7" i="52"/>
  <c r="AF7" i="52"/>
  <c r="AE7" i="52"/>
  <c r="AD7" i="52"/>
  <c r="AC7" i="52"/>
  <c r="AI4" i="43"/>
  <c r="AJ4" i="43"/>
  <c r="AL4" i="43"/>
  <c r="AM4" i="43"/>
  <c r="AI6" i="43"/>
  <c r="AJ6" i="43"/>
  <c r="AL6" i="43"/>
  <c r="AM6" i="43"/>
  <c r="AI11" i="43"/>
  <c r="AJ11" i="43"/>
  <c r="AL11" i="43"/>
  <c r="AM11" i="43"/>
  <c r="AI10" i="43"/>
  <c r="AJ10" i="43"/>
  <c r="AL10" i="43"/>
  <c r="AM10" i="43"/>
  <c r="AI8" i="43"/>
  <c r="AJ8" i="43"/>
  <c r="AL8" i="43"/>
  <c r="AM8" i="43"/>
  <c r="AI12" i="43"/>
  <c r="AJ12" i="43"/>
  <c r="AL12" i="43"/>
  <c r="AM12" i="43"/>
  <c r="AI14" i="43"/>
  <c r="AJ14" i="43"/>
  <c r="AL14" i="43"/>
  <c r="AM14" i="43"/>
  <c r="AI7" i="43"/>
  <c r="AJ7" i="43"/>
  <c r="AL7" i="43"/>
  <c r="AM7" i="43"/>
  <c r="AI5" i="43"/>
  <c r="AJ5" i="43"/>
  <c r="AL5" i="43"/>
  <c r="AM5" i="43"/>
  <c r="AI13" i="43"/>
  <c r="AJ13" i="43"/>
  <c r="AL13" i="43"/>
  <c r="AM13" i="43"/>
  <c r="AI9" i="43"/>
  <c r="AJ9" i="43"/>
  <c r="AL9" i="43"/>
  <c r="AM9" i="43"/>
  <c r="AI15" i="43"/>
  <c r="AJ15" i="43"/>
  <c r="AL15" i="43"/>
  <c r="AM15" i="43"/>
  <c r="AI16" i="43"/>
  <c r="AJ16" i="43"/>
  <c r="AL16" i="43"/>
  <c r="AM16" i="43"/>
  <c r="AI17" i="43"/>
  <c r="AJ17" i="43"/>
  <c r="AK17" i="43"/>
  <c r="AL17" i="43"/>
  <c r="AM17" i="43"/>
  <c r="AI18" i="43"/>
  <c r="AJ18" i="43"/>
  <c r="AK18" i="43"/>
  <c r="AL18" i="43"/>
  <c r="AM18" i="43"/>
  <c r="AI19" i="43"/>
  <c r="AJ19" i="43"/>
  <c r="AK19" i="43"/>
  <c r="AL19" i="43"/>
  <c r="AM19" i="43"/>
  <c r="AI20" i="43"/>
  <c r="AJ20" i="43"/>
  <c r="AK20" i="43"/>
  <c r="AL20" i="43"/>
  <c r="AM20" i="43"/>
  <c r="AI21" i="43"/>
  <c r="AJ21" i="43"/>
  <c r="AK21" i="43"/>
  <c r="AL21" i="43"/>
  <c r="AM21" i="43"/>
  <c r="AI22" i="43"/>
  <c r="AJ22" i="43"/>
  <c r="AK22" i="43"/>
  <c r="AL22" i="43"/>
  <c r="AM22" i="43"/>
  <c r="AL3" i="43"/>
  <c r="AJ3" i="43"/>
  <c r="AC4" i="43"/>
  <c r="AD4" i="43"/>
  <c r="AE4" i="43"/>
  <c r="AF4" i="43"/>
  <c r="AG4" i="43"/>
  <c r="AH4" i="43"/>
  <c r="AC6" i="43"/>
  <c r="AD6" i="43"/>
  <c r="AE6" i="43"/>
  <c r="AF6" i="43"/>
  <c r="AG6" i="43"/>
  <c r="AH6" i="43"/>
  <c r="AC11" i="43"/>
  <c r="AD11" i="43"/>
  <c r="AE11" i="43"/>
  <c r="AF11" i="43"/>
  <c r="AG11" i="43"/>
  <c r="AH11" i="43"/>
  <c r="AC10" i="43"/>
  <c r="AD10" i="43"/>
  <c r="AE10" i="43"/>
  <c r="AF10" i="43"/>
  <c r="AG10" i="43"/>
  <c r="AH10" i="43"/>
  <c r="AC8" i="43"/>
  <c r="AD8" i="43"/>
  <c r="AE8" i="43"/>
  <c r="AF8" i="43"/>
  <c r="AG8" i="43"/>
  <c r="AH8" i="43"/>
  <c r="AC12" i="43"/>
  <c r="AD12" i="43"/>
  <c r="AE12" i="43"/>
  <c r="AF12" i="43"/>
  <c r="AG12" i="43"/>
  <c r="AH12" i="43"/>
  <c r="AC14" i="43"/>
  <c r="AD14" i="43"/>
  <c r="AE14" i="43"/>
  <c r="AF14" i="43"/>
  <c r="AG14" i="43"/>
  <c r="AH14" i="43"/>
  <c r="AC7" i="43"/>
  <c r="AD7" i="43"/>
  <c r="AE7" i="43"/>
  <c r="AF7" i="43"/>
  <c r="AG7" i="43"/>
  <c r="AH7" i="43"/>
  <c r="AC5" i="43"/>
  <c r="AD5" i="43"/>
  <c r="AE5" i="43"/>
  <c r="AF5" i="43"/>
  <c r="AG5" i="43"/>
  <c r="AH5" i="43"/>
  <c r="AC13" i="43"/>
  <c r="AD13" i="43"/>
  <c r="AE13" i="43"/>
  <c r="AF13" i="43"/>
  <c r="AG13" i="43"/>
  <c r="AH13" i="43"/>
  <c r="AC9" i="43"/>
  <c r="AD9" i="43"/>
  <c r="AE9" i="43"/>
  <c r="AF9" i="43"/>
  <c r="AG9" i="43"/>
  <c r="AH9" i="43"/>
  <c r="AC15" i="43"/>
  <c r="AD15" i="43"/>
  <c r="AE15" i="43"/>
  <c r="AF15" i="43"/>
  <c r="AG15" i="43"/>
  <c r="AH15" i="43"/>
  <c r="AC16" i="43"/>
  <c r="AK16" i="43" s="1"/>
  <c r="AD16" i="43"/>
  <c r="AE16" i="43"/>
  <c r="AF16" i="43"/>
  <c r="AG16" i="43"/>
  <c r="AH16" i="43"/>
  <c r="AC17" i="43"/>
  <c r="AD17" i="43"/>
  <c r="AE17" i="43"/>
  <c r="AF17" i="43"/>
  <c r="AG17" i="43"/>
  <c r="AH17" i="43"/>
  <c r="AC18" i="43"/>
  <c r="AD18" i="43"/>
  <c r="AE18" i="43"/>
  <c r="AF18" i="43"/>
  <c r="AG18" i="43"/>
  <c r="AH18" i="43"/>
  <c r="AC19" i="43"/>
  <c r="AD19" i="43"/>
  <c r="AE19" i="43"/>
  <c r="AF19" i="43"/>
  <c r="AG19" i="43"/>
  <c r="AH19" i="43"/>
  <c r="AC20" i="43"/>
  <c r="AD20" i="43"/>
  <c r="AE20" i="43"/>
  <c r="AF20" i="43"/>
  <c r="AG20" i="43"/>
  <c r="AH20" i="43"/>
  <c r="AC21" i="43"/>
  <c r="AD21" i="43"/>
  <c r="AE21" i="43"/>
  <c r="AF21" i="43"/>
  <c r="AG21" i="43"/>
  <c r="AH21" i="43"/>
  <c r="AC22" i="43"/>
  <c r="AD22" i="43"/>
  <c r="AE22" i="43"/>
  <c r="AF22" i="43"/>
  <c r="AG22" i="43"/>
  <c r="AH22" i="43"/>
  <c r="AB33" i="43"/>
  <c r="AA33" i="43"/>
  <c r="Z33" i="43"/>
  <c r="Y33" i="43"/>
  <c r="X33" i="43"/>
  <c r="W33" i="43"/>
  <c r="Y29" i="43"/>
  <c r="Z29" i="43"/>
  <c r="Y30" i="43"/>
  <c r="Z30" i="43"/>
  <c r="Y35" i="43"/>
  <c r="Z35" i="43"/>
  <c r="AD3" i="43"/>
  <c r="AE3" i="43"/>
  <c r="AF3" i="43"/>
  <c r="AG3" i="43"/>
  <c r="AH3" i="43"/>
  <c r="AC3" i="43"/>
  <c r="D25" i="43"/>
  <c r="I3" i="14" l="1"/>
  <c r="I6" i="14"/>
  <c r="V31" i="55"/>
  <c r="U30" i="57"/>
  <c r="U30" i="58"/>
  <c r="U30" i="53"/>
  <c r="AN16" i="43"/>
  <c r="S29" i="53"/>
  <c r="F97" i="13"/>
  <c r="G98" i="13"/>
  <c r="AP13" i="56"/>
  <c r="AN13" i="56"/>
  <c r="H98" i="13" s="1"/>
  <c r="AN14" i="56"/>
  <c r="H97" i="13" s="1"/>
  <c r="S29" i="52"/>
  <c r="S29" i="56"/>
  <c r="H30" i="57"/>
  <c r="H30" i="54"/>
  <c r="P32" i="57"/>
  <c r="R31" i="55"/>
  <c r="C38" i="55" s="1"/>
  <c r="P31" i="54"/>
  <c r="G95" i="13"/>
  <c r="N31" i="57"/>
  <c r="M29" i="57"/>
  <c r="E20" i="13"/>
  <c r="E18" i="13"/>
  <c r="E95" i="13"/>
  <c r="E29" i="13"/>
  <c r="E6" i="13"/>
  <c r="E2" i="13"/>
  <c r="N31" i="55"/>
  <c r="I41" i="14"/>
  <c r="E13" i="13"/>
  <c r="E9" i="13"/>
  <c r="G8" i="13"/>
  <c r="G101" i="13"/>
  <c r="E101" i="13"/>
  <c r="E36" i="13"/>
  <c r="G11" i="13"/>
  <c r="G59" i="13"/>
  <c r="M7" i="14" s="1"/>
  <c r="G36" i="13"/>
  <c r="E99" i="13"/>
  <c r="AK11" i="57"/>
  <c r="AP11" i="57" s="1"/>
  <c r="G9" i="13"/>
  <c r="E8" i="13"/>
  <c r="G30" i="57"/>
  <c r="H29" i="52"/>
  <c r="H29" i="55"/>
  <c r="AK5" i="54"/>
  <c r="AP5" i="54" s="1"/>
  <c r="E106" i="13"/>
  <c r="K54" i="14" s="1"/>
  <c r="G106" i="13"/>
  <c r="M54" i="14" s="1"/>
  <c r="E94" i="13"/>
  <c r="AK18" i="55"/>
  <c r="F29" i="54"/>
  <c r="G17" i="13"/>
  <c r="AK11" i="58"/>
  <c r="AP11" i="58" s="1"/>
  <c r="G74" i="13"/>
  <c r="G32" i="13"/>
  <c r="F29" i="57"/>
  <c r="G18" i="13"/>
  <c r="E11" i="13"/>
  <c r="E62" i="13"/>
  <c r="K10" i="14" s="1"/>
  <c r="AK15" i="55"/>
  <c r="AP15" i="55" s="1"/>
  <c r="G3" i="13"/>
  <c r="G73" i="13"/>
  <c r="E161" i="13"/>
  <c r="E138" i="13"/>
  <c r="E118" i="13"/>
  <c r="E110" i="13"/>
  <c r="N31" i="52"/>
  <c r="B38" i="53"/>
  <c r="B18" i="1" s="1"/>
  <c r="J31" i="54"/>
  <c r="B38" i="55"/>
  <c r="B17" i="1" s="1"/>
  <c r="N32" i="56"/>
  <c r="B39" i="56"/>
  <c r="B38" i="56"/>
  <c r="B16" i="1" s="1"/>
  <c r="G99" i="13"/>
  <c r="K30" i="57"/>
  <c r="E154" i="13"/>
  <c r="E146" i="13"/>
  <c r="E141" i="13"/>
  <c r="E139" i="13"/>
  <c r="E133" i="13"/>
  <c r="E111" i="13"/>
  <c r="V31" i="56"/>
  <c r="AK9" i="43"/>
  <c r="R31" i="52"/>
  <c r="B38" i="52"/>
  <c r="B19" i="1" s="1"/>
  <c r="AP22" i="53"/>
  <c r="I153" i="13" s="1"/>
  <c r="H143" i="13"/>
  <c r="L32" i="55"/>
  <c r="G56" i="13"/>
  <c r="M4" i="14" s="1"/>
  <c r="E40" i="13"/>
  <c r="AP14" i="56"/>
  <c r="I97" i="13" s="1"/>
  <c r="AP20" i="56"/>
  <c r="I134" i="13" s="1"/>
  <c r="H136" i="13"/>
  <c r="K30" i="56"/>
  <c r="AP21" i="57"/>
  <c r="I121" i="13" s="1"/>
  <c r="E155" i="13"/>
  <c r="E147" i="13"/>
  <c r="E142" i="13"/>
  <c r="E140" i="13"/>
  <c r="E134" i="13"/>
  <c r="E120" i="13"/>
  <c r="E112" i="13"/>
  <c r="G30" i="53"/>
  <c r="AK15" i="43"/>
  <c r="G30" i="52"/>
  <c r="V31" i="52"/>
  <c r="AK10" i="53"/>
  <c r="AP10" i="53" s="1"/>
  <c r="B39" i="53"/>
  <c r="E48" i="13"/>
  <c r="AK17" i="54"/>
  <c r="AP17" i="54" s="1"/>
  <c r="L32" i="54"/>
  <c r="AK14" i="55"/>
  <c r="AP14" i="55" s="1"/>
  <c r="P32" i="55"/>
  <c r="B39" i="55"/>
  <c r="H129" i="13"/>
  <c r="U30" i="56"/>
  <c r="AP16" i="57"/>
  <c r="I116" i="13" s="1"/>
  <c r="S29" i="57"/>
  <c r="G12" i="13"/>
  <c r="M29" i="58"/>
  <c r="N32" i="58"/>
  <c r="E156" i="13"/>
  <c r="E148" i="13"/>
  <c r="E97" i="13"/>
  <c r="E135" i="13"/>
  <c r="E121" i="13"/>
  <c r="E113" i="13"/>
  <c r="B39" i="52"/>
  <c r="AP15" i="53"/>
  <c r="I146" i="13" s="1"/>
  <c r="AP17" i="53"/>
  <c r="I148" i="13" s="1"/>
  <c r="M29" i="53"/>
  <c r="N32" i="53"/>
  <c r="H145" i="13"/>
  <c r="B39" i="54"/>
  <c r="B38" i="54"/>
  <c r="B14" i="1" s="1"/>
  <c r="G96" i="13"/>
  <c r="AP20" i="55"/>
  <c r="I139" i="13" s="1"/>
  <c r="T32" i="55"/>
  <c r="AP15" i="56"/>
  <c r="I129" i="13" s="1"/>
  <c r="AP17" i="56"/>
  <c r="I131" i="13" s="1"/>
  <c r="G13" i="13"/>
  <c r="E32" i="13"/>
  <c r="AP18" i="57"/>
  <c r="I118" i="13" s="1"/>
  <c r="B38" i="57"/>
  <c r="B13" i="1" s="1"/>
  <c r="S29" i="58"/>
  <c r="E157" i="13"/>
  <c r="E98" i="13"/>
  <c r="K30" i="52"/>
  <c r="P32" i="52"/>
  <c r="AP19" i="53"/>
  <c r="I150" i="13" s="1"/>
  <c r="AP21" i="53"/>
  <c r="I152" i="13" s="1"/>
  <c r="T32" i="54"/>
  <c r="B37" i="55"/>
  <c r="AP18" i="56"/>
  <c r="I132" i="13" s="1"/>
  <c r="H29" i="56"/>
  <c r="AK8" i="58"/>
  <c r="AP8" i="58" s="1"/>
  <c r="G21" i="13"/>
  <c r="E12" i="13"/>
  <c r="AP22" i="58"/>
  <c r="I114" i="13" s="1"/>
  <c r="E158" i="13"/>
  <c r="E150" i="13"/>
  <c r="E107" i="13"/>
  <c r="B39" i="43"/>
  <c r="G39" i="43" s="1"/>
  <c r="U30" i="52"/>
  <c r="AK11" i="53"/>
  <c r="AP11" i="53" s="1"/>
  <c r="B37" i="54"/>
  <c r="J31" i="55"/>
  <c r="M29" i="56"/>
  <c r="AA29" i="57"/>
  <c r="B39" i="57"/>
  <c r="E159" i="13"/>
  <c r="E151" i="13"/>
  <c r="E130" i="13"/>
  <c r="E116" i="13"/>
  <c r="E108" i="13"/>
  <c r="M29" i="52"/>
  <c r="E3" i="13"/>
  <c r="G30" i="58"/>
  <c r="E160" i="13"/>
  <c r="E152" i="13"/>
  <c r="E131" i="13"/>
  <c r="E117" i="13"/>
  <c r="E109" i="13"/>
  <c r="G79" i="13"/>
  <c r="E102" i="13"/>
  <c r="E43" i="13"/>
  <c r="G102" i="13"/>
  <c r="E79" i="13"/>
  <c r="E17" i="13"/>
  <c r="F29" i="53"/>
  <c r="G28" i="13"/>
  <c r="E46" i="13"/>
  <c r="E52" i="13"/>
  <c r="AK12" i="54"/>
  <c r="AP12" i="54" s="1"/>
  <c r="G103" i="13"/>
  <c r="E91" i="13"/>
  <c r="G52" i="13"/>
  <c r="E28" i="13"/>
  <c r="AK6" i="54"/>
  <c r="AP6" i="54" s="1"/>
  <c r="G39" i="13"/>
  <c r="E67" i="13"/>
  <c r="G85" i="13"/>
  <c r="E103" i="13"/>
  <c r="G68" i="13"/>
  <c r="E14" i="13"/>
  <c r="G49" i="13"/>
  <c r="E92" i="13"/>
  <c r="AK7" i="57"/>
  <c r="AP7" i="57" s="1"/>
  <c r="G92" i="13"/>
  <c r="G66" i="13"/>
  <c r="E80" i="13"/>
  <c r="G31" i="13"/>
  <c r="AK10" i="52"/>
  <c r="AP10" i="52" s="1"/>
  <c r="AK5" i="52"/>
  <c r="AP5" i="52" s="1"/>
  <c r="G45" i="13"/>
  <c r="F29" i="52"/>
  <c r="E5" i="13"/>
  <c r="E84" i="13"/>
  <c r="AK10" i="55"/>
  <c r="AP10" i="55" s="1"/>
  <c r="G84" i="13"/>
  <c r="E71" i="13"/>
  <c r="AK3" i="55"/>
  <c r="AP3" i="55" s="1"/>
  <c r="G94" i="13"/>
  <c r="E96" i="13"/>
  <c r="G87" i="13"/>
  <c r="G5" i="13"/>
  <c r="F30" i="55"/>
  <c r="AK4" i="43"/>
  <c r="AK5" i="43"/>
  <c r="AK14" i="43"/>
  <c r="AK12" i="43"/>
  <c r="AK8" i="43"/>
  <c r="G44" i="13"/>
  <c r="AK3" i="53"/>
  <c r="F4" i="13" s="1"/>
  <c r="E70" i="13"/>
  <c r="G81" i="13"/>
  <c r="G70" i="13"/>
  <c r="E44" i="13"/>
  <c r="E81" i="13"/>
  <c r="E65" i="13"/>
  <c r="G60" i="13"/>
  <c r="G25" i="13"/>
  <c r="E51" i="13"/>
  <c r="F29" i="58"/>
  <c r="E56" i="13"/>
  <c r="K4" i="14" s="1"/>
  <c r="G40" i="13"/>
  <c r="G30" i="56"/>
  <c r="E25" i="13"/>
  <c r="G43" i="13"/>
  <c r="E58" i="13"/>
  <c r="K8" i="14" s="1"/>
  <c r="AK12" i="53"/>
  <c r="G65" i="13"/>
  <c r="G58" i="13"/>
  <c r="M8" i="14" s="1"/>
  <c r="E60" i="13"/>
  <c r="AK9" i="53"/>
  <c r="AK4" i="53"/>
  <c r="AP4" i="53" s="1"/>
  <c r="D5" i="17"/>
  <c r="AK5" i="55"/>
  <c r="G93" i="13"/>
  <c r="G76" i="13"/>
  <c r="E83" i="13"/>
  <c r="G71" i="13"/>
  <c r="E93" i="13"/>
  <c r="E87" i="13"/>
  <c r="G26" i="13"/>
  <c r="E26" i="13"/>
  <c r="G37" i="13"/>
  <c r="E55" i="13"/>
  <c r="K5" i="14" s="1"/>
  <c r="AK8" i="57"/>
  <c r="AK13" i="57"/>
  <c r="AP13" i="57" s="1"/>
  <c r="E31" i="13"/>
  <c r="E54" i="13"/>
  <c r="G54" i="13"/>
  <c r="AK13" i="43"/>
  <c r="AK6" i="43"/>
  <c r="AK11" i="43"/>
  <c r="AK7" i="43"/>
  <c r="AK10" i="43"/>
  <c r="G62" i="13"/>
  <c r="M10" i="14" s="1"/>
  <c r="F29" i="56"/>
  <c r="B37" i="56"/>
  <c r="E24" i="13"/>
  <c r="E45" i="13"/>
  <c r="E50" i="13"/>
  <c r="G50" i="13"/>
  <c r="E35" i="13"/>
  <c r="G35" i="13"/>
  <c r="G24" i="13"/>
  <c r="G22" i="13"/>
  <c r="E22" i="13"/>
  <c r="AK9" i="57"/>
  <c r="G80" i="13"/>
  <c r="E66" i="13"/>
  <c r="AK5" i="57"/>
  <c r="D10" i="17"/>
  <c r="G27" i="13"/>
  <c r="E37" i="13"/>
  <c r="AK7" i="55"/>
  <c r="AP7" i="55" s="1"/>
  <c r="AK12" i="55"/>
  <c r="G83" i="13"/>
  <c r="E73" i="13"/>
  <c r="E76" i="13"/>
  <c r="E27" i="13"/>
  <c r="G55" i="13"/>
  <c r="D7" i="17"/>
  <c r="D30" i="55"/>
  <c r="AK14" i="52"/>
  <c r="F105" i="13" s="1"/>
  <c r="L53" i="14" s="1"/>
  <c r="G16" i="13"/>
  <c r="G105" i="13"/>
  <c r="M53" i="14" s="1"/>
  <c r="E23" i="13"/>
  <c r="E41" i="13"/>
  <c r="AK13" i="52"/>
  <c r="AP13" i="52" s="1"/>
  <c r="E75" i="13"/>
  <c r="AK12" i="52"/>
  <c r="G23" i="13"/>
  <c r="G88" i="13"/>
  <c r="G75" i="13"/>
  <c r="AK7" i="52"/>
  <c r="AP7" i="52" s="1"/>
  <c r="G41" i="13"/>
  <c r="E16" i="13"/>
  <c r="E105" i="13"/>
  <c r="K53" i="14" s="1"/>
  <c r="E88" i="13"/>
  <c r="D4" i="17"/>
  <c r="AK13" i="58"/>
  <c r="AP13" i="58" s="1"/>
  <c r="E59" i="13"/>
  <c r="K7" i="14" s="1"/>
  <c r="E33" i="13"/>
  <c r="G61" i="13"/>
  <c r="M6" i="14" s="1"/>
  <c r="E74" i="13"/>
  <c r="G30" i="13"/>
  <c r="G51" i="13"/>
  <c r="G48" i="13"/>
  <c r="E49" i="13"/>
  <c r="G67" i="13"/>
  <c r="E68" i="13"/>
  <c r="AK16" i="54"/>
  <c r="E85" i="13"/>
  <c r="G91" i="13"/>
  <c r="G14" i="13"/>
  <c r="E39" i="13"/>
  <c r="E72" i="13"/>
  <c r="G46" i="13"/>
  <c r="G82" i="13"/>
  <c r="D30" i="54"/>
  <c r="E57" i="13"/>
  <c r="E64" i="13"/>
  <c r="K12" i="14" s="1"/>
  <c r="AK12" i="56"/>
  <c r="AP12" i="56" s="1"/>
  <c r="G57" i="13"/>
  <c r="G64" i="13"/>
  <c r="M12" i="14" s="1"/>
  <c r="AK5" i="56"/>
  <c r="F20" i="13" s="1"/>
  <c r="AK7" i="54"/>
  <c r="E82" i="13"/>
  <c r="AK11" i="54"/>
  <c r="G72" i="13"/>
  <c r="D6" i="17"/>
  <c r="AK9" i="52"/>
  <c r="AK4" i="52"/>
  <c r="AK6" i="52"/>
  <c r="AK8" i="52"/>
  <c r="AK11" i="52"/>
  <c r="AK3" i="52"/>
  <c r="AK7" i="53"/>
  <c r="AK6" i="53"/>
  <c r="AK5" i="53"/>
  <c r="AK14" i="53"/>
  <c r="F102" i="13" s="1"/>
  <c r="AK13" i="53"/>
  <c r="AK8" i="53"/>
  <c r="AK8" i="54"/>
  <c r="AP21" i="54"/>
  <c r="I144" i="13" s="1"/>
  <c r="AK4" i="54"/>
  <c r="AK14" i="54"/>
  <c r="AP18" i="54"/>
  <c r="I141" i="13" s="1"/>
  <c r="AK9" i="54"/>
  <c r="AK15" i="54"/>
  <c r="AP20" i="54"/>
  <c r="I143" i="13" s="1"/>
  <c r="AK10" i="54"/>
  <c r="AK3" i="54"/>
  <c r="AK13" i="54"/>
  <c r="AP22" i="54"/>
  <c r="I145" i="13" s="1"/>
  <c r="AK16" i="55"/>
  <c r="AP16" i="55" s="1"/>
  <c r="AK11" i="55"/>
  <c r="AK8" i="55"/>
  <c r="AK4" i="55"/>
  <c r="F3" i="13" s="1"/>
  <c r="AK17" i="55"/>
  <c r="AK9" i="55"/>
  <c r="AP9" i="55" s="1"/>
  <c r="AK13" i="55"/>
  <c r="AK6" i="55"/>
  <c r="AK6" i="56"/>
  <c r="F29" i="13" s="1"/>
  <c r="D8" i="17"/>
  <c r="AK9" i="56"/>
  <c r="AP9" i="56" s="1"/>
  <c r="AK8" i="56"/>
  <c r="AK7" i="56"/>
  <c r="AK11" i="56"/>
  <c r="AK3" i="56"/>
  <c r="F11" i="13" s="1"/>
  <c r="AK10" i="56"/>
  <c r="AK4" i="56"/>
  <c r="AK3" i="43"/>
  <c r="AK6" i="57"/>
  <c r="AK3" i="57"/>
  <c r="F2" i="13" s="1"/>
  <c r="AK12" i="57"/>
  <c r="AK14" i="57"/>
  <c r="AK4" i="57"/>
  <c r="F6" i="13" s="1"/>
  <c r="AK10" i="57"/>
  <c r="G47" i="13"/>
  <c r="E30" i="13"/>
  <c r="G7" i="13"/>
  <c r="E19" i="13"/>
  <c r="E47" i="13"/>
  <c r="G10" i="13"/>
  <c r="G33" i="13"/>
  <c r="E61" i="13"/>
  <c r="K6" i="14" s="1"/>
  <c r="AK14" i="58"/>
  <c r="AP14" i="58" s="1"/>
  <c r="E10" i="13"/>
  <c r="G19" i="13"/>
  <c r="AK5" i="58"/>
  <c r="AP5" i="58" s="1"/>
  <c r="AK12" i="58"/>
  <c r="AP12" i="58" s="1"/>
  <c r="E7" i="13"/>
  <c r="D11" i="17"/>
  <c r="E21" i="13"/>
  <c r="AP15" i="58"/>
  <c r="I107" i="13" s="1"/>
  <c r="AP17" i="58"/>
  <c r="I109" i="13" s="1"/>
  <c r="AK4" i="58"/>
  <c r="AP4" i="58" s="1"/>
  <c r="AP19" i="58"/>
  <c r="I111" i="13" s="1"/>
  <c r="AP21" i="58"/>
  <c r="I113" i="13" s="1"/>
  <c r="AK3" i="58"/>
  <c r="AK7" i="58"/>
  <c r="AP16" i="58"/>
  <c r="I108" i="13" s="1"/>
  <c r="AP18" i="58"/>
  <c r="I110" i="13" s="1"/>
  <c r="AK10" i="58"/>
  <c r="AP20" i="58"/>
  <c r="I112" i="13" s="1"/>
  <c r="F114" i="13"/>
  <c r="AK6" i="58"/>
  <c r="AK9" i="58"/>
  <c r="B37" i="58"/>
  <c r="C29" i="58"/>
  <c r="G38" i="58"/>
  <c r="G12" i="1" s="1"/>
  <c r="G39" i="58"/>
  <c r="B29" i="58"/>
  <c r="K29" i="58"/>
  <c r="J31" i="58"/>
  <c r="C38" i="58" s="1"/>
  <c r="C12" i="1" s="1"/>
  <c r="L32" i="58"/>
  <c r="D29" i="58"/>
  <c r="O29" i="58"/>
  <c r="AA29" i="58"/>
  <c r="C39" i="58" s="1"/>
  <c r="H30" i="58"/>
  <c r="W30" i="58"/>
  <c r="D39" i="58" s="1"/>
  <c r="P32" i="58"/>
  <c r="E29" i="58"/>
  <c r="Q29" i="58"/>
  <c r="AB29" i="58"/>
  <c r="I30" i="58"/>
  <c r="X30" i="58"/>
  <c r="R32" i="58"/>
  <c r="T32" i="58"/>
  <c r="V32" i="58"/>
  <c r="AP15" i="57"/>
  <c r="I115" i="13" s="1"/>
  <c r="AP22" i="57"/>
  <c r="I122" i="13" s="1"/>
  <c r="B37" i="57"/>
  <c r="B30" i="57"/>
  <c r="C29" i="57"/>
  <c r="G39" i="57"/>
  <c r="J31" i="57"/>
  <c r="C38" i="57" s="1"/>
  <c r="C13" i="1" s="1"/>
  <c r="L32" i="57"/>
  <c r="D29" i="57"/>
  <c r="O29" i="57"/>
  <c r="W30" i="57"/>
  <c r="E29" i="57"/>
  <c r="Q29" i="57"/>
  <c r="AB29" i="57"/>
  <c r="C39" i="57" s="1"/>
  <c r="I30" i="57"/>
  <c r="X30" i="57"/>
  <c r="R32" i="57"/>
  <c r="T32" i="57"/>
  <c r="AP22" i="56"/>
  <c r="I136" i="13" s="1"/>
  <c r="V32" i="57"/>
  <c r="B30" i="56"/>
  <c r="C29" i="56"/>
  <c r="G39" i="56"/>
  <c r="J31" i="56"/>
  <c r="L32" i="56"/>
  <c r="D29" i="56"/>
  <c r="O29" i="56"/>
  <c r="AA29" i="56"/>
  <c r="C39" i="56" s="1"/>
  <c r="W30" i="56"/>
  <c r="P32" i="56"/>
  <c r="E29" i="56"/>
  <c r="Q29" i="56"/>
  <c r="AB29" i="56"/>
  <c r="I30" i="56"/>
  <c r="X30" i="56"/>
  <c r="T32" i="56"/>
  <c r="B30" i="55"/>
  <c r="G39" i="55"/>
  <c r="S30" i="55"/>
  <c r="C29" i="55"/>
  <c r="M29" i="55"/>
  <c r="G30" i="55"/>
  <c r="U30" i="55"/>
  <c r="O29" i="55"/>
  <c r="AA29" i="55"/>
  <c r="W30" i="55"/>
  <c r="E29" i="55"/>
  <c r="Q29" i="55"/>
  <c r="AB29" i="55"/>
  <c r="I30" i="55"/>
  <c r="X30" i="55"/>
  <c r="K30" i="55"/>
  <c r="B29" i="54"/>
  <c r="G39" i="54"/>
  <c r="K29" i="54"/>
  <c r="C29" i="54"/>
  <c r="M29" i="54"/>
  <c r="G30" i="54"/>
  <c r="U30" i="54"/>
  <c r="N32" i="54"/>
  <c r="S30" i="54"/>
  <c r="O29" i="54"/>
  <c r="AA29" i="54"/>
  <c r="W30" i="54"/>
  <c r="D39" i="54" s="1"/>
  <c r="E29" i="54"/>
  <c r="Q29" i="54"/>
  <c r="AB29" i="54"/>
  <c r="I30" i="54"/>
  <c r="R32" i="54"/>
  <c r="V32" i="54"/>
  <c r="B37" i="53"/>
  <c r="C29" i="53"/>
  <c r="G39" i="53"/>
  <c r="B29" i="53"/>
  <c r="K29" i="53"/>
  <c r="J31" i="53"/>
  <c r="C38" i="53" s="1"/>
  <c r="C18" i="1" s="1"/>
  <c r="L32" i="53"/>
  <c r="D29" i="53"/>
  <c r="O29" i="53"/>
  <c r="AA29" i="53"/>
  <c r="C39" i="53" s="1"/>
  <c r="H30" i="53"/>
  <c r="W30" i="53"/>
  <c r="P32" i="53"/>
  <c r="E29" i="53"/>
  <c r="Q29" i="53"/>
  <c r="AB29" i="53"/>
  <c r="I30" i="53"/>
  <c r="X30" i="53"/>
  <c r="R32" i="53"/>
  <c r="T32" i="53"/>
  <c r="V32" i="53"/>
  <c r="AP16" i="52"/>
  <c r="I155" i="13" s="1"/>
  <c r="AP15" i="52"/>
  <c r="I154" i="13" s="1"/>
  <c r="AP19" i="52"/>
  <c r="I158" i="13" s="1"/>
  <c r="AP22" i="52"/>
  <c r="I161" i="13" s="1"/>
  <c r="AP17" i="52"/>
  <c r="I156" i="13" s="1"/>
  <c r="AP21" i="52"/>
  <c r="I160" i="13" s="1"/>
  <c r="B37" i="52"/>
  <c r="AP20" i="52"/>
  <c r="I159" i="13" s="1"/>
  <c r="AP18" i="52"/>
  <c r="I157" i="13" s="1"/>
  <c r="B30" i="52"/>
  <c r="C29" i="52"/>
  <c r="G39" i="52"/>
  <c r="J31" i="52"/>
  <c r="L32" i="52"/>
  <c r="D29" i="52"/>
  <c r="O29" i="52"/>
  <c r="AA29" i="52"/>
  <c r="W30" i="52"/>
  <c r="D39" i="52" s="1"/>
  <c r="E29" i="52"/>
  <c r="Q29" i="52"/>
  <c r="AB29" i="52"/>
  <c r="I30" i="52"/>
  <c r="X30" i="52"/>
  <c r="T32" i="52"/>
  <c r="C4" i="17"/>
  <c r="M3" i="14" l="1"/>
  <c r="K9" i="14"/>
  <c r="M5" i="14"/>
  <c r="K3" i="14"/>
  <c r="M9" i="14"/>
  <c r="D37" i="54"/>
  <c r="D8" i="1" s="1"/>
  <c r="I98" i="13"/>
  <c r="C38" i="56"/>
  <c r="C16" i="1" s="1"/>
  <c r="D38" i="57"/>
  <c r="E38" i="57" s="1"/>
  <c r="E13" i="1" s="1"/>
  <c r="F93" i="13"/>
  <c r="D38" i="54"/>
  <c r="D14" i="1" s="1"/>
  <c r="C38" i="54"/>
  <c r="C14" i="1" s="1"/>
  <c r="D38" i="55"/>
  <c r="D17" i="1" s="1"/>
  <c r="AN6" i="53"/>
  <c r="AN5" i="53"/>
  <c r="AN14" i="53"/>
  <c r="H102" i="13" s="1"/>
  <c r="AN4" i="53"/>
  <c r="AN9" i="53"/>
  <c r="AN11" i="53"/>
  <c r="AN8" i="53"/>
  <c r="AN10" i="53"/>
  <c r="AN13" i="53"/>
  <c r="AN12" i="53"/>
  <c r="AN3" i="53"/>
  <c r="H4" i="13" s="1"/>
  <c r="AN7" i="53"/>
  <c r="D38" i="52"/>
  <c r="D19" i="1" s="1"/>
  <c r="F95" i="13"/>
  <c r="F13" i="13"/>
  <c r="B7" i="1"/>
  <c r="AN12" i="56"/>
  <c r="AN10" i="56"/>
  <c r="AN7" i="56"/>
  <c r="AN8" i="56"/>
  <c r="H62" i="13" s="1"/>
  <c r="AN4" i="56"/>
  <c r="AN5" i="56"/>
  <c r="H20" i="13" s="1"/>
  <c r="AN3" i="56"/>
  <c r="AN11" i="56"/>
  <c r="AN9" i="56"/>
  <c r="AN6" i="56"/>
  <c r="H29" i="13" s="1"/>
  <c r="AN5" i="54"/>
  <c r="AN17" i="54"/>
  <c r="AN9" i="54"/>
  <c r="AN16" i="54"/>
  <c r="AN13" i="54"/>
  <c r="AN15" i="54"/>
  <c r="AN12" i="54"/>
  <c r="AN14" i="54"/>
  <c r="AN4" i="54"/>
  <c r="AN8" i="54"/>
  <c r="AN11" i="54"/>
  <c r="AN6" i="54"/>
  <c r="AN10" i="54"/>
  <c r="AN7" i="54"/>
  <c r="AN3" i="54"/>
  <c r="AN13" i="58"/>
  <c r="AN4" i="58"/>
  <c r="AN11" i="58"/>
  <c r="AN8" i="58"/>
  <c r="AN5" i="58"/>
  <c r="AN12" i="58"/>
  <c r="AN3" i="58"/>
  <c r="H7" i="13" s="1"/>
  <c r="AN9" i="58"/>
  <c r="AN7" i="58"/>
  <c r="AN10" i="58"/>
  <c r="AN6" i="58"/>
  <c r="AN14" i="58"/>
  <c r="C38" i="52"/>
  <c r="C19" i="1" s="1"/>
  <c r="AN11" i="52"/>
  <c r="AN5" i="52"/>
  <c r="AN10" i="52"/>
  <c r="AN3" i="52"/>
  <c r="AN8" i="52"/>
  <c r="AN12" i="52"/>
  <c r="AN9" i="52"/>
  <c r="AN14" i="52"/>
  <c r="H105" i="13" s="1"/>
  <c r="AN4" i="52"/>
  <c r="AN6" i="52"/>
  <c r="AN7" i="52"/>
  <c r="AN13" i="52"/>
  <c r="G38" i="57"/>
  <c r="G13" i="1" s="1"/>
  <c r="AN10" i="57"/>
  <c r="AN14" i="57"/>
  <c r="AN12" i="57"/>
  <c r="AN5" i="57"/>
  <c r="AN6" i="57"/>
  <c r="AN11" i="57"/>
  <c r="AN13" i="57"/>
  <c r="AN9" i="57"/>
  <c r="AN7" i="57"/>
  <c r="AP8" i="57"/>
  <c r="AN8" i="57"/>
  <c r="AN4" i="57"/>
  <c r="H6" i="13" s="1"/>
  <c r="AN3" i="57"/>
  <c r="H2" i="13" s="1"/>
  <c r="B5" i="1"/>
  <c r="AN8" i="55"/>
  <c r="AN12" i="55"/>
  <c r="AN5" i="55"/>
  <c r="AN13" i="55"/>
  <c r="AN3" i="55"/>
  <c r="AN10" i="55"/>
  <c r="AN4" i="55"/>
  <c r="AN7" i="55"/>
  <c r="AN9" i="55"/>
  <c r="AN15" i="55"/>
  <c r="AN17" i="55"/>
  <c r="AN11" i="55"/>
  <c r="AN14" i="55"/>
  <c r="AN6" i="55"/>
  <c r="AN18" i="55"/>
  <c r="AN16" i="55"/>
  <c r="M41" i="14"/>
  <c r="K41" i="14"/>
  <c r="F54" i="13"/>
  <c r="F8" i="13"/>
  <c r="F106" i="13"/>
  <c r="L54" i="14" s="1"/>
  <c r="F101" i="13"/>
  <c r="D38" i="58"/>
  <c r="D12" i="1" s="1"/>
  <c r="G38" i="53"/>
  <c r="G18" i="1" s="1"/>
  <c r="G38" i="56"/>
  <c r="G16" i="1" s="1"/>
  <c r="F96" i="13"/>
  <c r="F94" i="13"/>
  <c r="G38" i="55"/>
  <c r="G17" i="1" s="1"/>
  <c r="G38" i="52"/>
  <c r="G19" i="1" s="1"/>
  <c r="G38" i="54"/>
  <c r="G14" i="1" s="1"/>
  <c r="F59" i="13"/>
  <c r="L7" i="14" s="1"/>
  <c r="F9" i="13"/>
  <c r="AP18" i="55"/>
  <c r="I101" i="13" s="1"/>
  <c r="B8" i="1"/>
  <c r="G37" i="54"/>
  <c r="G8" i="1" s="1"/>
  <c r="F43" i="13"/>
  <c r="F17" i="13"/>
  <c r="D37" i="53"/>
  <c r="D4" i="1" s="1"/>
  <c r="F30" i="13"/>
  <c r="F18" i="13"/>
  <c r="F40" i="13"/>
  <c r="F62" i="13"/>
  <c r="L10" i="14" s="1"/>
  <c r="F5" i="13"/>
  <c r="F36" i="13"/>
  <c r="G37" i="55"/>
  <c r="G5" i="1" s="1"/>
  <c r="D38" i="53"/>
  <c r="D18" i="1" s="1"/>
  <c r="D39" i="55"/>
  <c r="C39" i="55"/>
  <c r="D37" i="56"/>
  <c r="D7" i="1" s="1"/>
  <c r="C39" i="52"/>
  <c r="D38" i="56"/>
  <c r="D16" i="1" s="1"/>
  <c r="D37" i="57"/>
  <c r="D2" i="1" s="1"/>
  <c r="D37" i="58"/>
  <c r="D3" i="1" s="1"/>
  <c r="C39" i="54"/>
  <c r="F84" i="13"/>
  <c r="C37" i="55"/>
  <c r="C5" i="1" s="1"/>
  <c r="AP3" i="53"/>
  <c r="I4" i="13" s="1"/>
  <c r="F70" i="13"/>
  <c r="AP6" i="53"/>
  <c r="I43" i="13" s="1"/>
  <c r="F79" i="13"/>
  <c r="I17" i="13"/>
  <c r="F91" i="13"/>
  <c r="F48" i="13"/>
  <c r="F68" i="13"/>
  <c r="F28" i="13"/>
  <c r="F103" i="13"/>
  <c r="F39" i="13"/>
  <c r="F72" i="13"/>
  <c r="F67" i="13"/>
  <c r="AP8" i="54"/>
  <c r="AP15" i="54"/>
  <c r="C37" i="54"/>
  <c r="C8" i="1" s="1"/>
  <c r="F32" i="13"/>
  <c r="F92" i="13"/>
  <c r="F66" i="13"/>
  <c r="F99" i="13"/>
  <c r="F41" i="13"/>
  <c r="F76" i="13"/>
  <c r="AP5" i="55"/>
  <c r="AP17" i="55"/>
  <c r="F60" i="13"/>
  <c r="AP5" i="53"/>
  <c r="F81" i="13"/>
  <c r="F25" i="13"/>
  <c r="F74" i="13"/>
  <c r="L9" i="14" s="1"/>
  <c r="F56" i="13"/>
  <c r="L4" i="14" s="1"/>
  <c r="F65" i="13"/>
  <c r="AP9" i="53"/>
  <c r="AP12" i="53"/>
  <c r="F58" i="13"/>
  <c r="L8" i="14" s="1"/>
  <c r="F44" i="13"/>
  <c r="AP13" i="53"/>
  <c r="AP7" i="53"/>
  <c r="AP12" i="55"/>
  <c r="F71" i="13"/>
  <c r="F87" i="13"/>
  <c r="AP13" i="55"/>
  <c r="F26" i="13"/>
  <c r="F37" i="13"/>
  <c r="F55" i="13"/>
  <c r="F31" i="13"/>
  <c r="AP9" i="57"/>
  <c r="AP5" i="56"/>
  <c r="I20" i="13" s="1"/>
  <c r="G37" i="56"/>
  <c r="G7" i="1" s="1"/>
  <c r="F45" i="13"/>
  <c r="F88" i="13"/>
  <c r="F24" i="13"/>
  <c r="F75" i="13"/>
  <c r="F16" i="13"/>
  <c r="AP12" i="57"/>
  <c r="AP10" i="57"/>
  <c r="AP5" i="57"/>
  <c r="F80" i="13"/>
  <c r="AP14" i="57"/>
  <c r="I99" i="13" s="1"/>
  <c r="AP3" i="57"/>
  <c r="I2" i="13" s="1"/>
  <c r="C37" i="57"/>
  <c r="C2" i="1" s="1"/>
  <c r="F73" i="13"/>
  <c r="AP4" i="55"/>
  <c r="I3" i="13" s="1"/>
  <c r="F27" i="13"/>
  <c r="F83" i="13"/>
  <c r="AP11" i="55"/>
  <c r="I76" i="13" s="1"/>
  <c r="AP8" i="55"/>
  <c r="AP6" i="55"/>
  <c r="F50" i="13"/>
  <c r="F35" i="13"/>
  <c r="AP14" i="52"/>
  <c r="F22" i="13"/>
  <c r="AP12" i="52"/>
  <c r="F23" i="13"/>
  <c r="AP11" i="52"/>
  <c r="AP9" i="52"/>
  <c r="AP3" i="52"/>
  <c r="AP6" i="52"/>
  <c r="F47" i="13"/>
  <c r="F33" i="13"/>
  <c r="AP9" i="58"/>
  <c r="I33" i="13" s="1"/>
  <c r="F7" i="13"/>
  <c r="F21" i="13"/>
  <c r="I61" i="13"/>
  <c r="F61" i="13"/>
  <c r="L6" i="14" s="1"/>
  <c r="F52" i="13"/>
  <c r="F14" i="13"/>
  <c r="AP16" i="54"/>
  <c r="I106" i="13" s="1"/>
  <c r="F49" i="13"/>
  <c r="F46" i="13"/>
  <c r="F85" i="13"/>
  <c r="AP7" i="54"/>
  <c r="AP13" i="54"/>
  <c r="AP11" i="54"/>
  <c r="AP9" i="54"/>
  <c r="F64" i="13"/>
  <c r="L12" i="14" s="1"/>
  <c r="F57" i="13"/>
  <c r="AP8" i="56"/>
  <c r="AP6" i="56"/>
  <c r="I29" i="13" s="1"/>
  <c r="AP7" i="56"/>
  <c r="C37" i="56"/>
  <c r="C7" i="1" s="1"/>
  <c r="AP4" i="54"/>
  <c r="F82" i="13"/>
  <c r="AP8" i="52"/>
  <c r="AP4" i="52"/>
  <c r="AP8" i="53"/>
  <c r="AP14" i="53"/>
  <c r="I102" i="13" s="1"/>
  <c r="AP3" i="54"/>
  <c r="AP10" i="54"/>
  <c r="AP14" i="54"/>
  <c r="AP11" i="56"/>
  <c r="I95" i="13" s="1"/>
  <c r="AP10" i="56"/>
  <c r="I57" i="13" s="1"/>
  <c r="AP3" i="56"/>
  <c r="AP4" i="56"/>
  <c r="AP4" i="57"/>
  <c r="I6" i="13" s="1"/>
  <c r="AP6" i="57"/>
  <c r="AP7" i="58"/>
  <c r="F12" i="13"/>
  <c r="F10" i="13"/>
  <c r="F51" i="13"/>
  <c r="I30" i="13"/>
  <c r="F19" i="13"/>
  <c r="AP6" i="58"/>
  <c r="I59" i="13" s="1"/>
  <c r="AP3" i="58"/>
  <c r="AP10" i="58"/>
  <c r="G37" i="58"/>
  <c r="G3" i="1" s="1"/>
  <c r="B3" i="1"/>
  <c r="B2" i="1"/>
  <c r="C17" i="1"/>
  <c r="B4" i="1"/>
  <c r="G37" i="52"/>
  <c r="G6" i="1" s="1"/>
  <c r="B6" i="1"/>
  <c r="C37" i="58"/>
  <c r="F39" i="58"/>
  <c r="E39" i="58"/>
  <c r="G37" i="57"/>
  <c r="G2" i="1" s="1"/>
  <c r="F38" i="57"/>
  <c r="F13" i="1" s="1"/>
  <c r="D39" i="57"/>
  <c r="E39" i="57" s="1"/>
  <c r="D39" i="56"/>
  <c r="F39" i="56" s="1"/>
  <c r="D37" i="55"/>
  <c r="F39" i="55"/>
  <c r="E39" i="55"/>
  <c r="E38" i="55"/>
  <c r="E17" i="1" s="1"/>
  <c r="F39" i="54"/>
  <c r="E39" i="54"/>
  <c r="G37" i="53"/>
  <c r="G4" i="1" s="1"/>
  <c r="D39" i="53"/>
  <c r="F39" i="53" s="1"/>
  <c r="C37" i="53"/>
  <c r="C4" i="1" s="1"/>
  <c r="C37" i="52"/>
  <c r="C6" i="1" s="1"/>
  <c r="D37" i="52"/>
  <c r="F39" i="52"/>
  <c r="E39" i="52"/>
  <c r="L5" i="14" l="1"/>
  <c r="L3" i="14"/>
  <c r="F38" i="55"/>
  <c r="F17" i="1" s="1"/>
  <c r="D13" i="1"/>
  <c r="I67" i="13"/>
  <c r="I62" i="13"/>
  <c r="I31" i="13"/>
  <c r="I13" i="13"/>
  <c r="F38" i="54"/>
  <c r="F14" i="1" s="1"/>
  <c r="E38" i="54"/>
  <c r="E14" i="1" s="1"/>
  <c r="I25" i="13"/>
  <c r="L41" i="14"/>
  <c r="I96" i="13"/>
  <c r="I5" i="13"/>
  <c r="I74" i="13"/>
  <c r="E38" i="58"/>
  <c r="E12" i="1" s="1"/>
  <c r="I24" i="13"/>
  <c r="E38" i="52"/>
  <c r="E19" i="1" s="1"/>
  <c r="F38" i="52"/>
  <c r="F19" i="1" s="1"/>
  <c r="I37" i="13"/>
  <c r="H27" i="13"/>
  <c r="H95" i="13"/>
  <c r="E38" i="56"/>
  <c r="E16" i="1" s="1"/>
  <c r="F38" i="56"/>
  <c r="F16" i="1" s="1"/>
  <c r="F38" i="53"/>
  <c r="F18" i="1" s="1"/>
  <c r="E38" i="53"/>
  <c r="E18" i="1" s="1"/>
  <c r="H82" i="13"/>
  <c r="H51" i="13"/>
  <c r="H9" i="13"/>
  <c r="I9" i="13"/>
  <c r="I48" i="13"/>
  <c r="H94" i="13"/>
  <c r="F38" i="58"/>
  <c r="F12" i="1" s="1"/>
  <c r="H17" i="13"/>
  <c r="I18" i="13"/>
  <c r="H96" i="13"/>
  <c r="H101" i="13"/>
  <c r="I87" i="13"/>
  <c r="I92" i="13"/>
  <c r="H61" i="13"/>
  <c r="I47" i="13"/>
  <c r="H72" i="13"/>
  <c r="H59" i="13"/>
  <c r="I19" i="13"/>
  <c r="I32" i="13"/>
  <c r="H99" i="13"/>
  <c r="I8" i="13"/>
  <c r="H13" i="13"/>
  <c r="H8" i="13"/>
  <c r="I68" i="13"/>
  <c r="H49" i="13"/>
  <c r="H106" i="13"/>
  <c r="H67" i="13"/>
  <c r="I39" i="13"/>
  <c r="H93" i="13"/>
  <c r="I93" i="13"/>
  <c r="I46" i="13"/>
  <c r="I91" i="13"/>
  <c r="H68" i="13"/>
  <c r="H48" i="13"/>
  <c r="H91" i="13"/>
  <c r="I12" i="13"/>
  <c r="I11" i="13"/>
  <c r="I40" i="13"/>
  <c r="H3" i="13"/>
  <c r="I36" i="13"/>
  <c r="I83" i="13"/>
  <c r="E39" i="53"/>
  <c r="I103" i="13"/>
  <c r="H52" i="13"/>
  <c r="I75" i="13"/>
  <c r="H56" i="13"/>
  <c r="H71" i="13"/>
  <c r="H33" i="13"/>
  <c r="I85" i="13"/>
  <c r="I70" i="13"/>
  <c r="H70" i="13"/>
  <c r="I81" i="13"/>
  <c r="H79" i="13"/>
  <c r="I28" i="13"/>
  <c r="H103" i="13"/>
  <c r="I72" i="13"/>
  <c r="H14" i="13"/>
  <c r="H28" i="13"/>
  <c r="E37" i="54"/>
  <c r="E8" i="1" s="1"/>
  <c r="F37" i="54"/>
  <c r="F8" i="1" s="1"/>
  <c r="H92" i="13"/>
  <c r="I66" i="13"/>
  <c r="I94" i="13"/>
  <c r="H87" i="13"/>
  <c r="H83" i="13"/>
  <c r="H5" i="13"/>
  <c r="I84" i="13"/>
  <c r="H26" i="13"/>
  <c r="H81" i="13"/>
  <c r="I79" i="13"/>
  <c r="I60" i="13"/>
  <c r="H58" i="13"/>
  <c r="I58" i="13"/>
  <c r="H60" i="13"/>
  <c r="H25" i="13"/>
  <c r="H19" i="13"/>
  <c r="I56" i="13"/>
  <c r="H40" i="13"/>
  <c r="I44" i="13"/>
  <c r="H65" i="13"/>
  <c r="I65" i="13"/>
  <c r="H44" i="13"/>
  <c r="H43" i="13"/>
  <c r="I71" i="13"/>
  <c r="H76" i="13"/>
  <c r="I55" i="13"/>
  <c r="H73" i="13"/>
  <c r="H55" i="13"/>
  <c r="H84" i="13"/>
  <c r="I26" i="13"/>
  <c r="H37" i="13"/>
  <c r="I54" i="13"/>
  <c r="H80" i="13"/>
  <c r="E37" i="57"/>
  <c r="E2" i="1" s="1"/>
  <c r="H54" i="13"/>
  <c r="H64" i="13"/>
  <c r="H57" i="13"/>
  <c r="I45" i="13"/>
  <c r="I88" i="13"/>
  <c r="I41" i="13"/>
  <c r="I35" i="13"/>
  <c r="I22" i="13"/>
  <c r="H23" i="13"/>
  <c r="H32" i="13"/>
  <c r="H66" i="13"/>
  <c r="I80" i="13"/>
  <c r="F37" i="57"/>
  <c r="F2" i="1" s="1"/>
  <c r="I27" i="13"/>
  <c r="I73" i="13"/>
  <c r="H22" i="13"/>
  <c r="I16" i="13"/>
  <c r="I23" i="13"/>
  <c r="H88" i="13"/>
  <c r="I50" i="13"/>
  <c r="I105" i="13"/>
  <c r="H50" i="13"/>
  <c r="H45" i="13"/>
  <c r="H35" i="13"/>
  <c r="H16" i="13"/>
  <c r="H41" i="13"/>
  <c r="H10" i="13"/>
  <c r="I21" i="13"/>
  <c r="I10" i="13"/>
  <c r="H30" i="13"/>
  <c r="H46" i="13"/>
  <c r="H85" i="13"/>
  <c r="I52" i="13"/>
  <c r="I49" i="13"/>
  <c r="I14" i="13"/>
  <c r="I64" i="13"/>
  <c r="F37" i="56"/>
  <c r="F7" i="1" s="1"/>
  <c r="E37" i="56"/>
  <c r="E7" i="1" s="1"/>
  <c r="I82" i="13"/>
  <c r="H24" i="13"/>
  <c r="H75" i="13"/>
  <c r="H36" i="13"/>
  <c r="H39" i="13"/>
  <c r="H11" i="13"/>
  <c r="H18" i="13"/>
  <c r="H31" i="13"/>
  <c r="I7" i="13"/>
  <c r="H47" i="13"/>
  <c r="I51" i="13"/>
  <c r="H21" i="13"/>
  <c r="H12" i="13"/>
  <c r="H74" i="13"/>
  <c r="F37" i="58"/>
  <c r="F3" i="1" s="1"/>
  <c r="C3" i="1"/>
  <c r="E37" i="55"/>
  <c r="E5" i="1" s="1"/>
  <c r="D5" i="1"/>
  <c r="F37" i="52"/>
  <c r="F6" i="1" s="1"/>
  <c r="D6" i="1"/>
  <c r="E37" i="58"/>
  <c r="E3" i="1" s="1"/>
  <c r="F39" i="57"/>
  <c r="E39" i="56"/>
  <c r="F37" i="55"/>
  <c r="F5" i="1" s="1"/>
  <c r="F37" i="53"/>
  <c r="F4" i="1" s="1"/>
  <c r="E37" i="53"/>
  <c r="E4" i="1" s="1"/>
  <c r="E37" i="52"/>
  <c r="E6" i="1" s="1"/>
  <c r="E4" i="17" l="1"/>
  <c r="AM3" i="43" l="1"/>
  <c r="J14" i="14" l="1"/>
  <c r="J23" i="14" l="1"/>
  <c r="J24" i="14"/>
  <c r="J25" i="14"/>
  <c r="J26" i="14"/>
  <c r="J27" i="14"/>
  <c r="J28" i="14"/>
  <c r="J29" i="14"/>
  <c r="J30" i="14"/>
  <c r="C128" i="13"/>
  <c r="C127" i="13"/>
  <c r="C126" i="13"/>
  <c r="C125" i="13"/>
  <c r="C124" i="13"/>
  <c r="C123" i="13"/>
  <c r="C104" i="13"/>
  <c r="I52" i="14" s="1"/>
  <c r="C100" i="13"/>
  <c r="C90" i="13"/>
  <c r="I45" i="14" s="1"/>
  <c r="C89" i="13"/>
  <c r="C86" i="13"/>
  <c r="C78" i="13"/>
  <c r="I44" i="14" s="1"/>
  <c r="C77" i="13"/>
  <c r="C69" i="13"/>
  <c r="C63" i="13"/>
  <c r="I11" i="14" s="1"/>
  <c r="C53" i="13"/>
  <c r="C42" i="13"/>
  <c r="C38" i="13"/>
  <c r="C34" i="13"/>
  <c r="C15" i="13"/>
  <c r="I50" i="14" l="1"/>
  <c r="I46" i="14"/>
  <c r="I43" i="14"/>
  <c r="I42" i="14"/>
  <c r="I47" i="14"/>
  <c r="I38" i="14"/>
  <c r="I39" i="14"/>
  <c r="I51" i="14"/>
  <c r="I35" i="14"/>
  <c r="I48" i="14"/>
  <c r="I33" i="14"/>
  <c r="I49" i="14"/>
  <c r="I37" i="14"/>
  <c r="I40" i="14"/>
  <c r="I32" i="14"/>
  <c r="I31" i="14"/>
  <c r="I34" i="14"/>
  <c r="I36" i="14"/>
  <c r="I14" i="14"/>
  <c r="I23" i="14"/>
  <c r="I26" i="14"/>
  <c r="I29" i="14"/>
  <c r="I30" i="14"/>
  <c r="I27" i="14"/>
  <c r="I28" i="14"/>
  <c r="I24" i="14"/>
  <c r="I25" i="14"/>
  <c r="G128" i="13" l="1"/>
  <c r="G127" i="13"/>
  <c r="G126" i="13"/>
  <c r="G125" i="13"/>
  <c r="G124" i="13"/>
  <c r="G123" i="13"/>
  <c r="G104" i="13"/>
  <c r="M52" i="14" s="1"/>
  <c r="G100" i="13"/>
  <c r="G90" i="13"/>
  <c r="M45" i="14" s="1"/>
  <c r="M50" i="14" l="1"/>
  <c r="M46" i="14"/>
  <c r="M39" i="14"/>
  <c r="M51" i="14"/>
  <c r="M33" i="14"/>
  <c r="M49" i="14"/>
  <c r="M40" i="14"/>
  <c r="G42" i="13"/>
  <c r="G53" i="13"/>
  <c r="G63" i="13"/>
  <c r="M11" i="14" s="1"/>
  <c r="G34" i="13"/>
  <c r="G89" i="13"/>
  <c r="M37" i="14" s="1"/>
  <c r="G15" i="13"/>
  <c r="G78" i="13"/>
  <c r="M44" i="14" s="1"/>
  <c r="G86" i="13"/>
  <c r="G77" i="13"/>
  <c r="G69" i="13"/>
  <c r="G38" i="13"/>
  <c r="M76" i="14"/>
  <c r="M43" i="14" l="1"/>
  <c r="M42" i="14"/>
  <c r="M47" i="14"/>
  <c r="M38" i="14"/>
  <c r="M35" i="14"/>
  <c r="M48" i="14"/>
  <c r="M32" i="14"/>
  <c r="M31" i="14"/>
  <c r="M34" i="14"/>
  <c r="M36" i="14"/>
  <c r="M77" i="14"/>
  <c r="M78" i="14"/>
  <c r="M79" i="14"/>
  <c r="M80" i="14"/>
  <c r="M75" i="14"/>
  <c r="M14" i="14"/>
  <c r="M25" i="14"/>
  <c r="M24" i="14"/>
  <c r="M30" i="14"/>
  <c r="M26" i="14"/>
  <c r="M23" i="14"/>
  <c r="M29" i="14"/>
  <c r="M28" i="14"/>
  <c r="M27" i="14"/>
  <c r="J15" i="14"/>
  <c r="J16" i="14"/>
  <c r="D3" i="51" l="1"/>
  <c r="J17" i="14" l="1"/>
  <c r="J18" i="14"/>
  <c r="J19" i="14"/>
  <c r="J20" i="14"/>
  <c r="J21" i="14"/>
  <c r="J22" i="14"/>
  <c r="G25" i="43" l="1"/>
  <c r="G29" i="43" s="1"/>
  <c r="D4" i="51"/>
  <c r="D2" i="51"/>
  <c r="D5" i="51"/>
  <c r="E31" i="1"/>
  <c r="E32" i="1"/>
  <c r="E33" i="1"/>
  <c r="E30" i="1"/>
  <c r="E24" i="1"/>
  <c r="E25" i="1"/>
  <c r="E23" i="1"/>
  <c r="E26" i="1"/>
  <c r="F31" i="1"/>
  <c r="F32" i="1"/>
  <c r="F33" i="1"/>
  <c r="F30" i="1"/>
  <c r="F24" i="1"/>
  <c r="F25" i="1"/>
  <c r="F23" i="1"/>
  <c r="F26" i="1"/>
  <c r="AB25" i="43"/>
  <c r="AA25" i="43"/>
  <c r="X25" i="43"/>
  <c r="W25" i="43"/>
  <c r="V25" i="43"/>
  <c r="V32" i="43" s="1"/>
  <c r="U25" i="43"/>
  <c r="U29" i="43" s="1"/>
  <c r="T25" i="43"/>
  <c r="T32" i="43" s="1"/>
  <c r="S25" i="43"/>
  <c r="S29" i="43" s="1"/>
  <c r="R25" i="43"/>
  <c r="R32" i="43" s="1"/>
  <c r="Q25" i="43"/>
  <c r="Q30" i="43" s="1"/>
  <c r="P25" i="43"/>
  <c r="P31" i="43" s="1"/>
  <c r="O25" i="43"/>
  <c r="O29" i="43" s="1"/>
  <c r="N25" i="43"/>
  <c r="N31" i="43" s="1"/>
  <c r="M25" i="43"/>
  <c r="M30" i="43" s="1"/>
  <c r="L25" i="43"/>
  <c r="L31" i="43" s="1"/>
  <c r="K25" i="43"/>
  <c r="K29" i="43" s="1"/>
  <c r="J25" i="43"/>
  <c r="J31" i="43" s="1"/>
  <c r="I25" i="43"/>
  <c r="I29" i="43" s="1"/>
  <c r="H25" i="43"/>
  <c r="H29" i="43" s="1"/>
  <c r="F25" i="43"/>
  <c r="F30" i="43" s="1"/>
  <c r="E25" i="43"/>
  <c r="E29" i="43" s="1"/>
  <c r="D29" i="43"/>
  <c r="C25" i="43"/>
  <c r="C29" i="43" s="1"/>
  <c r="B25" i="43"/>
  <c r="B30" i="43" s="1"/>
  <c r="AO14" i="43"/>
  <c r="AO5" i="43"/>
  <c r="AO4" i="43"/>
  <c r="AO7" i="43"/>
  <c r="AO10" i="43"/>
  <c r="AO11" i="43"/>
  <c r="AO6" i="43"/>
  <c r="AO3" i="43"/>
  <c r="AO13" i="43"/>
  <c r="AO9" i="43"/>
  <c r="AO8" i="43"/>
  <c r="AO15" i="43"/>
  <c r="AO16" i="43"/>
  <c r="AO17" i="43"/>
  <c r="AO18" i="43"/>
  <c r="AO19" i="43"/>
  <c r="AO20" i="43"/>
  <c r="AO21" i="43"/>
  <c r="AO22" i="43"/>
  <c r="AO12" i="43"/>
  <c r="AB35" i="43"/>
  <c r="AA35" i="43"/>
  <c r="X35" i="43"/>
  <c r="W35" i="43"/>
  <c r="C8" i="17"/>
  <c r="K33" i="43"/>
  <c r="M33" i="43"/>
  <c r="O33" i="43"/>
  <c r="Q33" i="43"/>
  <c r="S33" i="43"/>
  <c r="U33" i="43"/>
  <c r="F100" i="13"/>
  <c r="AI3" i="43"/>
  <c r="F15" i="13"/>
  <c r="F90" i="13"/>
  <c r="L45" i="14" s="1"/>
  <c r="U35" i="43"/>
  <c r="S35" i="43"/>
  <c r="Q35" i="43"/>
  <c r="O35" i="43"/>
  <c r="M35" i="43"/>
  <c r="K35" i="43"/>
  <c r="I35" i="43"/>
  <c r="H35" i="43"/>
  <c r="G35" i="43"/>
  <c r="F35" i="43"/>
  <c r="E35" i="43"/>
  <c r="D35" i="43"/>
  <c r="C35" i="43"/>
  <c r="B35" i="43"/>
  <c r="C11" i="17"/>
  <c r="C7" i="17"/>
  <c r="C10" i="17"/>
  <c r="V34" i="43"/>
  <c r="T34" i="43"/>
  <c r="R34" i="43"/>
  <c r="P34" i="43"/>
  <c r="N34" i="43"/>
  <c r="L34" i="43"/>
  <c r="J34" i="43"/>
  <c r="I33" i="43"/>
  <c r="H33" i="43"/>
  <c r="G33" i="43"/>
  <c r="F33" i="43"/>
  <c r="E33" i="43"/>
  <c r="D33" i="43"/>
  <c r="C33" i="43"/>
  <c r="B33" i="43"/>
  <c r="AN35" i="43"/>
  <c r="B9" i="17" s="1"/>
  <c r="C9" i="17" s="1"/>
  <c r="C6" i="17"/>
  <c r="C5" i="17"/>
  <c r="F104" i="13"/>
  <c r="L52" i="14" s="1"/>
  <c r="F123" i="13"/>
  <c r="F124" i="13"/>
  <c r="F125" i="13"/>
  <c r="F126" i="13"/>
  <c r="F127" i="13"/>
  <c r="F128" i="13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3" i="14"/>
  <c r="A298" i="14"/>
  <c r="B298" i="14"/>
  <c r="C298" i="14"/>
  <c r="D298" i="14"/>
  <c r="E298" i="14"/>
  <c r="F305" i="14"/>
  <c r="A299" i="14"/>
  <c r="B299" i="14"/>
  <c r="C299" i="14"/>
  <c r="D299" i="14"/>
  <c r="E299" i="14"/>
  <c r="F306" i="14"/>
  <c r="A300" i="14"/>
  <c r="B300" i="14"/>
  <c r="C300" i="14"/>
  <c r="D300" i="14"/>
  <c r="E300" i="14"/>
  <c r="F307" i="14"/>
  <c r="A301" i="14"/>
  <c r="B301" i="14"/>
  <c r="C301" i="14"/>
  <c r="D301" i="14"/>
  <c r="E301" i="14"/>
  <c r="F308" i="14"/>
  <c r="A302" i="14"/>
  <c r="B302" i="14"/>
  <c r="C302" i="14"/>
  <c r="D302" i="14"/>
  <c r="E302" i="14"/>
  <c r="F309" i="14"/>
  <c r="A303" i="14"/>
  <c r="B303" i="14"/>
  <c r="C303" i="14"/>
  <c r="D303" i="14"/>
  <c r="E303" i="14"/>
  <c r="F310" i="14"/>
  <c r="A304" i="14"/>
  <c r="B304" i="14"/>
  <c r="C304" i="14"/>
  <c r="D304" i="14"/>
  <c r="E304" i="14"/>
  <c r="F311" i="14"/>
  <c r="A305" i="14"/>
  <c r="B305" i="14"/>
  <c r="C305" i="14"/>
  <c r="D305" i="14"/>
  <c r="E305" i="14"/>
  <c r="F312" i="14"/>
  <c r="A306" i="14"/>
  <c r="B306" i="14"/>
  <c r="C306" i="14"/>
  <c r="D306" i="14"/>
  <c r="E306" i="14"/>
  <c r="F313" i="14"/>
  <c r="A307" i="14"/>
  <c r="B307" i="14"/>
  <c r="C307" i="14"/>
  <c r="D307" i="14"/>
  <c r="E307" i="14"/>
  <c r="F314" i="14"/>
  <c r="A308" i="14"/>
  <c r="B308" i="14"/>
  <c r="C308" i="14"/>
  <c r="D308" i="14"/>
  <c r="E308" i="14"/>
  <c r="F315" i="14"/>
  <c r="A309" i="14"/>
  <c r="B309" i="14"/>
  <c r="C309" i="14"/>
  <c r="D309" i="14"/>
  <c r="E309" i="14"/>
  <c r="F316" i="14"/>
  <c r="A310" i="14"/>
  <c r="B310" i="14"/>
  <c r="C310" i="14"/>
  <c r="D310" i="14"/>
  <c r="E310" i="14"/>
  <c r="F317" i="14"/>
  <c r="A311" i="14"/>
  <c r="B311" i="14"/>
  <c r="C311" i="14"/>
  <c r="D311" i="14"/>
  <c r="E311" i="14"/>
  <c r="F318" i="14"/>
  <c r="A312" i="14"/>
  <c r="B312" i="14"/>
  <c r="C312" i="14"/>
  <c r="D312" i="14"/>
  <c r="E312" i="14"/>
  <c r="F319" i="14"/>
  <c r="A313" i="14"/>
  <c r="B313" i="14"/>
  <c r="C313" i="14"/>
  <c r="D313" i="14"/>
  <c r="E313" i="14"/>
  <c r="F320" i="14"/>
  <c r="A314" i="14"/>
  <c r="B314" i="14"/>
  <c r="C314" i="14"/>
  <c r="D314" i="14"/>
  <c r="E314" i="14"/>
  <c r="F321" i="14"/>
  <c r="A315" i="14"/>
  <c r="B315" i="14"/>
  <c r="C315" i="14"/>
  <c r="D315" i="14"/>
  <c r="E315" i="14"/>
  <c r="F322" i="14"/>
  <c r="A316" i="14"/>
  <c r="B316" i="14"/>
  <c r="C316" i="14"/>
  <c r="D316" i="14"/>
  <c r="E316" i="14"/>
  <c r="F323" i="14"/>
  <c r="A317" i="14"/>
  <c r="B317" i="14"/>
  <c r="C317" i="14"/>
  <c r="D317" i="14"/>
  <c r="E317" i="14"/>
  <c r="F324" i="14"/>
  <c r="A318" i="14"/>
  <c r="B318" i="14"/>
  <c r="C318" i="14"/>
  <c r="D318" i="14"/>
  <c r="E318" i="14"/>
  <c r="F325" i="14"/>
  <c r="A319" i="14"/>
  <c r="B319" i="14"/>
  <c r="C319" i="14"/>
  <c r="D319" i="14"/>
  <c r="E319" i="14"/>
  <c r="F326" i="14"/>
  <c r="A320" i="14"/>
  <c r="B320" i="14"/>
  <c r="C320" i="14"/>
  <c r="D320" i="14"/>
  <c r="E320" i="14"/>
  <c r="F327" i="14"/>
  <c r="A321" i="14"/>
  <c r="B321" i="14"/>
  <c r="C321" i="14"/>
  <c r="D321" i="14"/>
  <c r="E321" i="14"/>
  <c r="F328" i="14"/>
  <c r="A322" i="14"/>
  <c r="B322" i="14"/>
  <c r="C322" i="14"/>
  <c r="D322" i="14"/>
  <c r="E322" i="14"/>
  <c r="F329" i="14"/>
  <c r="A323" i="14"/>
  <c r="B323" i="14"/>
  <c r="C323" i="14"/>
  <c r="D323" i="14"/>
  <c r="E323" i="14"/>
  <c r="F330" i="14"/>
  <c r="A324" i="14"/>
  <c r="B324" i="14"/>
  <c r="C324" i="14"/>
  <c r="D324" i="14"/>
  <c r="E324" i="14"/>
  <c r="F331" i="14"/>
  <c r="A325" i="14"/>
  <c r="B325" i="14"/>
  <c r="C325" i="14"/>
  <c r="D325" i="14"/>
  <c r="E325" i="14"/>
  <c r="F332" i="14"/>
  <c r="A326" i="14"/>
  <c r="B326" i="14"/>
  <c r="C326" i="14"/>
  <c r="D326" i="14"/>
  <c r="E326" i="14"/>
  <c r="F333" i="14"/>
  <c r="A327" i="14"/>
  <c r="B327" i="14"/>
  <c r="C327" i="14"/>
  <c r="D327" i="14"/>
  <c r="E327" i="14"/>
  <c r="F334" i="14"/>
  <c r="A328" i="14"/>
  <c r="B328" i="14"/>
  <c r="C328" i="14"/>
  <c r="D328" i="14"/>
  <c r="E328" i="14"/>
  <c r="F335" i="14"/>
  <c r="A329" i="14"/>
  <c r="B329" i="14"/>
  <c r="C329" i="14"/>
  <c r="D329" i="14"/>
  <c r="E329" i="14"/>
  <c r="F336" i="14"/>
  <c r="A330" i="14"/>
  <c r="B330" i="14"/>
  <c r="C330" i="14"/>
  <c r="D330" i="14"/>
  <c r="E330" i="14"/>
  <c r="F337" i="14"/>
  <c r="A331" i="14"/>
  <c r="B331" i="14"/>
  <c r="C331" i="14"/>
  <c r="D331" i="14"/>
  <c r="E331" i="14"/>
  <c r="F338" i="14"/>
  <c r="A332" i="14"/>
  <c r="B332" i="14"/>
  <c r="C332" i="14"/>
  <c r="D332" i="14"/>
  <c r="E332" i="14"/>
  <c r="F339" i="14"/>
  <c r="A333" i="14"/>
  <c r="B333" i="14"/>
  <c r="C333" i="14"/>
  <c r="D333" i="14"/>
  <c r="E333" i="14"/>
  <c r="F340" i="14"/>
  <c r="A334" i="14"/>
  <c r="B334" i="14"/>
  <c r="C334" i="14"/>
  <c r="D334" i="14"/>
  <c r="E334" i="14"/>
  <c r="F341" i="14"/>
  <c r="A335" i="14"/>
  <c r="B335" i="14"/>
  <c r="C335" i="14"/>
  <c r="D335" i="14"/>
  <c r="E335" i="14"/>
  <c r="F342" i="14"/>
  <c r="A336" i="14"/>
  <c r="B336" i="14"/>
  <c r="C336" i="14"/>
  <c r="D336" i="14"/>
  <c r="E336" i="14"/>
  <c r="F343" i="14"/>
  <c r="A337" i="14"/>
  <c r="B337" i="14"/>
  <c r="C337" i="14"/>
  <c r="D337" i="14"/>
  <c r="E337" i="14"/>
  <c r="F344" i="14"/>
  <c r="A338" i="14"/>
  <c r="B338" i="14"/>
  <c r="C338" i="14"/>
  <c r="D338" i="14"/>
  <c r="E338" i="14"/>
  <c r="F345" i="14"/>
  <c r="A339" i="14"/>
  <c r="B339" i="14"/>
  <c r="C339" i="14"/>
  <c r="D339" i="14"/>
  <c r="E339" i="14"/>
  <c r="F346" i="14"/>
  <c r="A340" i="14"/>
  <c r="B340" i="14"/>
  <c r="C340" i="14"/>
  <c r="D340" i="14"/>
  <c r="E340" i="14"/>
  <c r="F347" i="14"/>
  <c r="L50" i="14" l="1"/>
  <c r="L46" i="14"/>
  <c r="L49" i="14"/>
  <c r="L39" i="14"/>
  <c r="L51" i="14"/>
  <c r="L37" i="14"/>
  <c r="L40" i="14"/>
  <c r="X29" i="43"/>
  <c r="X30" i="43"/>
  <c r="AA30" i="43"/>
  <c r="AA29" i="43"/>
  <c r="AB30" i="43"/>
  <c r="AB29" i="43"/>
  <c r="W29" i="43"/>
  <c r="C39" i="43" s="1"/>
  <c r="W30" i="43"/>
  <c r="D39" i="43" s="1"/>
  <c r="E126" i="13"/>
  <c r="E128" i="13"/>
  <c r="H128" i="13"/>
  <c r="E127" i="13"/>
  <c r="H127" i="13"/>
  <c r="E123" i="13"/>
  <c r="H123" i="13"/>
  <c r="E90" i="13"/>
  <c r="K45" i="14" s="1"/>
  <c r="E42" i="13"/>
  <c r="F42" i="13"/>
  <c r="F53" i="13"/>
  <c r="E63" i="13"/>
  <c r="K11" i="14" s="1"/>
  <c r="E53" i="13"/>
  <c r="F63" i="13"/>
  <c r="L11" i="14" s="1"/>
  <c r="E15" i="13"/>
  <c r="E78" i="13"/>
  <c r="E89" i="13"/>
  <c r="F78" i="13"/>
  <c r="L44" i="14" s="1"/>
  <c r="F89" i="13"/>
  <c r="F34" i="13"/>
  <c r="E34" i="13"/>
  <c r="H124" i="13"/>
  <c r="E124" i="13"/>
  <c r="E100" i="13"/>
  <c r="H104" i="13"/>
  <c r="E104" i="13"/>
  <c r="K52" i="14" s="1"/>
  <c r="H125" i="13"/>
  <c r="E125" i="13"/>
  <c r="F69" i="13"/>
  <c r="F38" i="13"/>
  <c r="E86" i="13"/>
  <c r="E77" i="13"/>
  <c r="E69" i="13"/>
  <c r="E38" i="13"/>
  <c r="F86" i="13"/>
  <c r="L33" i="14" s="1"/>
  <c r="F77" i="13"/>
  <c r="I16" i="14"/>
  <c r="I15" i="14"/>
  <c r="H126" i="13"/>
  <c r="K30" i="43"/>
  <c r="I18" i="14"/>
  <c r="I22" i="14"/>
  <c r="I21" i="14"/>
  <c r="I17" i="14"/>
  <c r="I19" i="14"/>
  <c r="I20" i="14"/>
  <c r="H30" i="43"/>
  <c r="O30" i="43"/>
  <c r="AP21" i="43"/>
  <c r="I127" i="13" s="1"/>
  <c r="V31" i="43"/>
  <c r="U30" i="43"/>
  <c r="M29" i="43"/>
  <c r="B37" i="43"/>
  <c r="N32" i="43"/>
  <c r="AP20" i="43"/>
  <c r="I126" i="13" s="1"/>
  <c r="P32" i="43"/>
  <c r="C30" i="43"/>
  <c r="S30" i="43"/>
  <c r="B38" i="43"/>
  <c r="G38" i="43" s="1"/>
  <c r="G30" i="43"/>
  <c r="B49" i="14"/>
  <c r="B43" i="14"/>
  <c r="E30" i="43"/>
  <c r="B5" i="14"/>
  <c r="B48" i="14"/>
  <c r="B36" i="14"/>
  <c r="B9" i="14"/>
  <c r="B35" i="14"/>
  <c r="B52" i="14"/>
  <c r="B47" i="14"/>
  <c r="B32" i="14"/>
  <c r="D30" i="43"/>
  <c r="L32" i="43"/>
  <c r="R31" i="43"/>
  <c r="J32" i="43"/>
  <c r="T31" i="43"/>
  <c r="Q29" i="43"/>
  <c r="F29" i="43"/>
  <c r="B42" i="14"/>
  <c r="B55" i="14"/>
  <c r="B8" i="14"/>
  <c r="AP10" i="43"/>
  <c r="B6" i="14"/>
  <c r="B44" i="14"/>
  <c r="B13" i="14"/>
  <c r="B7" i="14"/>
  <c r="B29" i="14"/>
  <c r="B14" i="14"/>
  <c r="AP14" i="43"/>
  <c r="AP5" i="43"/>
  <c r="AP22" i="43"/>
  <c r="I128" i="13" s="1"/>
  <c r="AP17" i="43"/>
  <c r="I123" i="13" s="1"/>
  <c r="AP16" i="43"/>
  <c r="I104" i="13" s="1"/>
  <c r="AP18" i="43"/>
  <c r="I124" i="13" s="1"/>
  <c r="AP6" i="43"/>
  <c r="AP19" i="43"/>
  <c r="I125" i="13" s="1"/>
  <c r="AP4" i="43"/>
  <c r="AP8" i="43"/>
  <c r="B41" i="14"/>
  <c r="B17" i="14"/>
  <c r="AP9" i="43"/>
  <c r="AP3" i="43"/>
  <c r="I30" i="43"/>
  <c r="B20" i="14"/>
  <c r="B18" i="14"/>
  <c r="B10" i="14"/>
  <c r="B37" i="14"/>
  <c r="B3" i="14"/>
  <c r="B22" i="14"/>
  <c r="B54" i="14"/>
  <c r="G4" i="17"/>
  <c r="B46" i="14"/>
  <c r="B45" i="14"/>
  <c r="B26" i="14"/>
  <c r="AP7" i="43"/>
  <c r="AP11" i="43"/>
  <c r="B50" i="14"/>
  <c r="B21" i="14"/>
  <c r="D9" i="17"/>
  <c r="B51" i="14"/>
  <c r="B31" i="14"/>
  <c r="AP13" i="43"/>
  <c r="B28" i="14"/>
  <c r="B23" i="14"/>
  <c r="B12" i="14"/>
  <c r="B4" i="14"/>
  <c r="B38" i="14"/>
  <c r="B39" i="14"/>
  <c r="B30" i="14"/>
  <c r="B40" i="14"/>
  <c r="B34" i="14"/>
  <c r="B15" i="14"/>
  <c r="B16" i="14"/>
  <c r="B53" i="14"/>
  <c r="B33" i="14"/>
  <c r="B27" i="14"/>
  <c r="B19" i="14"/>
  <c r="B24" i="14"/>
  <c r="B25" i="14"/>
  <c r="B11" i="14"/>
  <c r="B29" i="43"/>
  <c r="AP12" i="43"/>
  <c r="AP15" i="43"/>
  <c r="I100" i="13" s="1"/>
  <c r="K50" i="14" l="1"/>
  <c r="K46" i="14"/>
  <c r="K43" i="14"/>
  <c r="K42" i="14"/>
  <c r="L43" i="14"/>
  <c r="L42" i="14"/>
  <c r="K44" i="14"/>
  <c r="AN14" i="43"/>
  <c r="AN4" i="43"/>
  <c r="AN13" i="43"/>
  <c r="AN5" i="43"/>
  <c r="AN11" i="43"/>
  <c r="AN10" i="43"/>
  <c r="AN9" i="43"/>
  <c r="AN3" i="43"/>
  <c r="AN8" i="43"/>
  <c r="AN7" i="43"/>
  <c r="AN12" i="43"/>
  <c r="AN15" i="43"/>
  <c r="H100" i="13" s="1"/>
  <c r="AN6" i="43"/>
  <c r="K47" i="14"/>
  <c r="K38" i="14"/>
  <c r="L47" i="14"/>
  <c r="L38" i="14"/>
  <c r="K35" i="14"/>
  <c r="K48" i="14"/>
  <c r="K39" i="14"/>
  <c r="K51" i="14"/>
  <c r="K33" i="14"/>
  <c r="K49" i="14"/>
  <c r="L35" i="14"/>
  <c r="L48" i="14"/>
  <c r="K37" i="14"/>
  <c r="K40" i="14"/>
  <c r="L32" i="14"/>
  <c r="L31" i="14"/>
  <c r="K32" i="14"/>
  <c r="K31" i="14"/>
  <c r="I90" i="13"/>
  <c r="L34" i="14"/>
  <c r="L36" i="14"/>
  <c r="K34" i="14"/>
  <c r="K36" i="14"/>
  <c r="G37" i="43"/>
  <c r="G9" i="1" s="1"/>
  <c r="F39" i="43"/>
  <c r="E39" i="43"/>
  <c r="E10" i="17"/>
  <c r="G10" i="17" s="1"/>
  <c r="E5" i="17"/>
  <c r="G5" i="17" s="1"/>
  <c r="E7" i="17"/>
  <c r="G7" i="17" s="1"/>
  <c r="E8" i="17"/>
  <c r="G8" i="17" s="1"/>
  <c r="E9" i="17"/>
  <c r="G9" i="17" s="1"/>
  <c r="E11" i="17"/>
  <c r="G11" i="17" s="1"/>
  <c r="E6" i="17"/>
  <c r="G6" i="17" s="1"/>
  <c r="K28" i="14"/>
  <c r="I78" i="13"/>
  <c r="L14" i="14"/>
  <c r="K26" i="14"/>
  <c r="K14" i="14"/>
  <c r="I53" i="13"/>
  <c r="L26" i="14"/>
  <c r="L25" i="14"/>
  <c r="I63" i="13"/>
  <c r="K23" i="14"/>
  <c r="K25" i="14"/>
  <c r="L23" i="14"/>
  <c r="K29" i="14"/>
  <c r="I42" i="13"/>
  <c r="K30" i="14"/>
  <c r="I34" i="13"/>
  <c r="L30" i="14"/>
  <c r="L28" i="14"/>
  <c r="K27" i="14"/>
  <c r="K24" i="14"/>
  <c r="L27" i="14"/>
  <c r="L24" i="14"/>
  <c r="L29" i="14"/>
  <c r="I89" i="13"/>
  <c r="I15" i="13"/>
  <c r="I86" i="13"/>
  <c r="I77" i="13"/>
  <c r="I69" i="13"/>
  <c r="I38" i="13"/>
  <c r="M16" i="14"/>
  <c r="K16" i="14"/>
  <c r="K15" i="14"/>
  <c r="L16" i="14"/>
  <c r="L15" i="14"/>
  <c r="M15" i="14"/>
  <c r="F11" i="14"/>
  <c r="F26" i="14"/>
  <c r="F12" i="14"/>
  <c r="F16" i="14"/>
  <c r="F15" i="14"/>
  <c r="F30" i="14"/>
  <c r="F22" i="14"/>
  <c r="F23" i="14"/>
  <c r="F32" i="14"/>
  <c r="F18" i="14"/>
  <c r="F4" i="14"/>
  <c r="F34" i="14"/>
  <c r="F20" i="14"/>
  <c r="F54" i="14"/>
  <c r="F10" i="14"/>
  <c r="F31" i="14"/>
  <c r="F52" i="14"/>
  <c r="F25" i="14"/>
  <c r="F33" i="14"/>
  <c r="F27" i="14"/>
  <c r="F45" i="14"/>
  <c r="F6" i="14"/>
  <c r="F24" i="14"/>
  <c r="F28" i="14"/>
  <c r="F53" i="14"/>
  <c r="F37" i="14"/>
  <c r="F9" i="14"/>
  <c r="F5" i="14"/>
  <c r="F44" i="14"/>
  <c r="F36" i="14"/>
  <c r="F13" i="14"/>
  <c r="F21" i="14"/>
  <c r="F48" i="14"/>
  <c r="F42" i="14"/>
  <c r="F41" i="14"/>
  <c r="F50" i="14"/>
  <c r="F49" i="14"/>
  <c r="F39" i="14"/>
  <c r="F51" i="14"/>
  <c r="F38" i="14"/>
  <c r="F29" i="14"/>
  <c r="F47" i="14"/>
  <c r="F17" i="14"/>
  <c r="F19" i="14"/>
  <c r="F14" i="14"/>
  <c r="F40" i="14"/>
  <c r="F46" i="14"/>
  <c r="F35" i="14"/>
  <c r="F7" i="14"/>
  <c r="F8" i="14"/>
  <c r="F55" i="14"/>
  <c r="F43" i="14"/>
  <c r="L18" i="14"/>
  <c r="M18" i="14"/>
  <c r="M22" i="14"/>
  <c r="L21" i="14"/>
  <c r="K18" i="14"/>
  <c r="M17" i="14"/>
  <c r="K21" i="14"/>
  <c r="K22" i="14"/>
  <c r="M21" i="14"/>
  <c r="L17" i="14"/>
  <c r="L22" i="14"/>
  <c r="K17" i="14"/>
  <c r="M19" i="14"/>
  <c r="M20" i="14"/>
  <c r="L19" i="14"/>
  <c r="L20" i="14"/>
  <c r="K19" i="14"/>
  <c r="K20" i="14"/>
  <c r="G15" i="1"/>
  <c r="D38" i="43"/>
  <c r="D15" i="1" s="1"/>
  <c r="C38" i="43"/>
  <c r="C15" i="1" s="1"/>
  <c r="B15" i="1"/>
  <c r="E3" i="14"/>
  <c r="C37" i="43"/>
  <c r="C9" i="1" s="1"/>
  <c r="F3" i="14"/>
  <c r="D4" i="14"/>
  <c r="E5" i="14"/>
  <c r="E12" i="14"/>
  <c r="D37" i="43"/>
  <c r="D9" i="1" s="1"/>
  <c r="D45" i="14"/>
  <c r="D50" i="14"/>
  <c r="E34" i="14"/>
  <c r="E54" i="14"/>
  <c r="D41" i="14"/>
  <c r="E33" i="14"/>
  <c r="E6" i="14"/>
  <c r="D42" i="14"/>
  <c r="D38" i="14"/>
  <c r="D46" i="14"/>
  <c r="D39" i="14"/>
  <c r="E4" i="14"/>
  <c r="D3" i="14"/>
  <c r="D37" i="14"/>
  <c r="E35" i="14"/>
  <c r="D40" i="14"/>
  <c r="E45" i="14"/>
  <c r="E46" i="14"/>
  <c r="D47" i="14"/>
  <c r="D5" i="14"/>
  <c r="D49" i="14"/>
  <c r="E28" i="14"/>
  <c r="B9" i="1"/>
  <c r="E10" i="14"/>
  <c r="E52" i="14"/>
  <c r="E40" i="14"/>
  <c r="E38" i="14"/>
  <c r="D32" i="14"/>
  <c r="E8" i="14"/>
  <c r="D8" i="14"/>
  <c r="D12" i="14"/>
  <c r="E7" i="14"/>
  <c r="E21" i="14"/>
  <c r="D6" i="14"/>
  <c r="E47" i="14"/>
  <c r="D29" i="14"/>
  <c r="E51" i="14"/>
  <c r="E32" i="14"/>
  <c r="E25" i="14"/>
  <c r="E43" i="14"/>
  <c r="D53" i="14"/>
  <c r="D33" i="14"/>
  <c r="D35" i="14"/>
  <c r="E55" i="14"/>
  <c r="E24" i="14"/>
  <c r="E26" i="14"/>
  <c r="E36" i="14"/>
  <c r="D52" i="14"/>
  <c r="D51" i="14"/>
  <c r="E37" i="14"/>
  <c r="D21" i="14"/>
  <c r="D9" i="14"/>
  <c r="E13" i="14"/>
  <c r="E53" i="14"/>
  <c r="E42" i="14"/>
  <c r="E39" i="14"/>
  <c r="E31" i="14"/>
  <c r="E23" i="14"/>
  <c r="E30" i="14"/>
  <c r="E49" i="14"/>
  <c r="D27" i="14"/>
  <c r="D24" i="14"/>
  <c r="D34" i="14"/>
  <c r="D31" i="14"/>
  <c r="E20" i="14"/>
  <c r="D26" i="14"/>
  <c r="D14" i="14"/>
  <c r="E17" i="14"/>
  <c r="D10" i="14"/>
  <c r="D36" i="14"/>
  <c r="D16" i="14"/>
  <c r="D30" i="14"/>
  <c r="E50" i="14"/>
  <c r="E19" i="14"/>
  <c r="E16" i="14"/>
  <c r="D44" i="14"/>
  <c r="E41" i="14"/>
  <c r="D54" i="14"/>
  <c r="E48" i="14"/>
  <c r="E44" i="14"/>
  <c r="D7" i="14"/>
  <c r="D23" i="14"/>
  <c r="E22" i="14"/>
  <c r="D48" i="14"/>
  <c r="E29" i="14"/>
  <c r="D55" i="14"/>
  <c r="D25" i="14"/>
  <c r="E11" i="14"/>
  <c r="E15" i="14"/>
  <c r="D11" i="14"/>
  <c r="D15" i="14"/>
  <c r="D20" i="14"/>
  <c r="D18" i="14"/>
  <c r="E9" i="14"/>
  <c r="E14" i="14"/>
  <c r="E18" i="14"/>
  <c r="D13" i="14"/>
  <c r="D43" i="14"/>
  <c r="D19" i="14"/>
  <c r="D17" i="14"/>
  <c r="D22" i="14"/>
  <c r="D28" i="14"/>
  <c r="E27" i="14"/>
  <c r="H90" i="13" l="1"/>
  <c r="B122" i="13"/>
  <c r="B161" i="13"/>
  <c r="H63" i="13"/>
  <c r="B121" i="13"/>
  <c r="H38" i="13"/>
  <c r="B162" i="13" s="1"/>
  <c r="H15" i="13"/>
  <c r="H89" i="13"/>
  <c r="H34" i="13"/>
  <c r="B164" i="13" s="1"/>
  <c r="H78" i="13"/>
  <c r="H53" i="13"/>
  <c r="H77" i="13"/>
  <c r="H86" i="13"/>
  <c r="B167" i="13" s="1"/>
  <c r="H42" i="13"/>
  <c r="H69" i="13"/>
  <c r="B178" i="13"/>
  <c r="B181" i="13"/>
  <c r="B177" i="13"/>
  <c r="E38" i="43"/>
  <c r="E15" i="1" s="1"/>
  <c r="F38" i="43"/>
  <c r="F15" i="1" s="1"/>
  <c r="F37" i="43"/>
  <c r="F9" i="1" s="1"/>
  <c r="E37" i="43"/>
  <c r="E9" i="1" s="1"/>
  <c r="B103" i="13" l="1"/>
  <c r="H52" i="14" s="1"/>
  <c r="B104" i="13"/>
  <c r="H53" i="14" s="1"/>
  <c r="B140" i="13"/>
  <c r="B141" i="13"/>
  <c r="B147" i="13"/>
  <c r="B144" i="13"/>
  <c r="B171" i="13"/>
  <c r="B139" i="13"/>
  <c r="B157" i="13"/>
  <c r="B138" i="13"/>
  <c r="B133" i="13"/>
  <c r="B154" i="13"/>
  <c r="B126" i="13"/>
  <c r="B160" i="13"/>
  <c r="B155" i="13"/>
  <c r="B135" i="13"/>
  <c r="B132" i="13"/>
  <c r="B152" i="13"/>
  <c r="B158" i="13"/>
  <c r="B127" i="13"/>
  <c r="B120" i="13"/>
  <c r="B148" i="13"/>
  <c r="B117" i="13"/>
  <c r="B145" i="13"/>
  <c r="B119" i="13"/>
  <c r="B163" i="13"/>
  <c r="B174" i="13"/>
  <c r="B143" i="13"/>
  <c r="B116" i="13"/>
  <c r="B100" i="13"/>
  <c r="H49" i="14" s="1"/>
  <c r="B101" i="13"/>
  <c r="H50" i="14" s="1"/>
  <c r="B102" i="13"/>
  <c r="H51" i="14" s="1"/>
  <c r="B115" i="13"/>
  <c r="B114" i="13"/>
  <c r="B105" i="13"/>
  <c r="H54" i="14" s="1"/>
  <c r="B165" i="13"/>
  <c r="B130" i="13"/>
  <c r="B134" i="13"/>
  <c r="B146" i="13"/>
  <c r="B149" i="13"/>
  <c r="B170" i="13"/>
  <c r="B150" i="13"/>
  <c r="B131" i="13"/>
  <c r="B142" i="13"/>
  <c r="B151" i="13"/>
  <c r="B136" i="13"/>
  <c r="B137" i="13"/>
  <c r="B175" i="13"/>
  <c r="B176" i="13"/>
  <c r="B179" i="13"/>
  <c r="B153" i="13"/>
  <c r="B159" i="13"/>
  <c r="B118" i="13"/>
  <c r="B180" i="13"/>
  <c r="B168" i="13"/>
  <c r="B128" i="13"/>
  <c r="B129" i="13"/>
  <c r="B125" i="13"/>
  <c r="B169" i="13"/>
  <c r="B172" i="13"/>
  <c r="B166" i="13"/>
  <c r="B173" i="13"/>
  <c r="B156" i="13"/>
  <c r="B99" i="13"/>
  <c r="H48" i="14" s="1"/>
  <c r="B98" i="13"/>
  <c r="H47" i="14" s="1"/>
  <c r="B96" i="13"/>
  <c r="H45" i="14" s="1"/>
  <c r="B97" i="13"/>
  <c r="H46" i="14" s="1"/>
  <c r="B106" i="13"/>
  <c r="B95" i="13"/>
  <c r="H44" i="14" s="1"/>
  <c r="B94" i="13"/>
  <c r="H43" i="14" s="1"/>
  <c r="B92" i="13"/>
  <c r="H41" i="14" s="1"/>
  <c r="B3" i="13"/>
  <c r="B90" i="13"/>
  <c r="H39" i="14" s="1"/>
  <c r="B91" i="13"/>
  <c r="H40" i="14" s="1"/>
  <c r="B88" i="13"/>
  <c r="H37" i="14" s="1"/>
  <c r="B89" i="13"/>
  <c r="H38" i="14" s="1"/>
  <c r="B86" i="13"/>
  <c r="H35" i="14" s="1"/>
  <c r="B79" i="13"/>
  <c r="H28" i="14" s="1"/>
  <c r="B87" i="13"/>
  <c r="H36" i="14" s="1"/>
  <c r="B76" i="13"/>
  <c r="B107" i="13"/>
  <c r="B46" i="13"/>
  <c r="B14" i="13"/>
  <c r="B15" i="13"/>
  <c r="B83" i="13"/>
  <c r="H32" i="14" s="1"/>
  <c r="B82" i="13"/>
  <c r="H31" i="14" s="1"/>
  <c r="B93" i="13"/>
  <c r="H42" i="14" s="1"/>
  <c r="B81" i="13"/>
  <c r="B85" i="13"/>
  <c r="H34" i="14" s="1"/>
  <c r="B43" i="13"/>
  <c r="B84" i="13"/>
  <c r="H33" i="14" s="1"/>
  <c r="B62" i="13"/>
  <c r="H10" i="14" s="1"/>
  <c r="B108" i="13"/>
  <c r="B124" i="13"/>
  <c r="B123" i="13"/>
  <c r="B41" i="13"/>
  <c r="B17" i="13"/>
  <c r="B32" i="13"/>
  <c r="B78" i="13"/>
  <c r="B111" i="13"/>
  <c r="B80" i="13"/>
  <c r="B25" i="13"/>
  <c r="B52" i="13"/>
  <c r="B24" i="13"/>
  <c r="B5" i="13"/>
  <c r="B40" i="13"/>
  <c r="B37" i="13"/>
  <c r="B21" i="13"/>
  <c r="B72" i="13"/>
  <c r="B53" i="13"/>
  <c r="B27" i="13"/>
  <c r="B65" i="13"/>
  <c r="B33" i="13"/>
  <c r="B75" i="13"/>
  <c r="B71" i="13"/>
  <c r="B6" i="13"/>
  <c r="B38" i="13"/>
  <c r="B9" i="13"/>
  <c r="B68" i="13"/>
  <c r="B61" i="13"/>
  <c r="H9" i="14" s="1"/>
  <c r="B20" i="13"/>
  <c r="B18" i="13"/>
  <c r="B22" i="13"/>
  <c r="B36" i="13"/>
  <c r="B29" i="13"/>
  <c r="B28" i="13"/>
  <c r="B113" i="13"/>
  <c r="B30" i="13"/>
  <c r="B70" i="13"/>
  <c r="B19" i="13"/>
  <c r="B34" i="13"/>
  <c r="B11" i="13"/>
  <c r="B73" i="13"/>
  <c r="B74" i="13"/>
  <c r="B112" i="13"/>
  <c r="B8" i="13"/>
  <c r="B7" i="13"/>
  <c r="B26" i="13"/>
  <c r="B60" i="13"/>
  <c r="H8" i="14" s="1"/>
  <c r="B59" i="13"/>
  <c r="H7" i="14" s="1"/>
  <c r="B35" i="13"/>
  <c r="B10" i="13"/>
  <c r="B13" i="13"/>
  <c r="B12" i="13"/>
  <c r="B110" i="13"/>
  <c r="B4" i="13"/>
  <c r="B55" i="13"/>
  <c r="H3" i="14" s="1"/>
  <c r="B54" i="13"/>
  <c r="B77" i="13"/>
  <c r="B69" i="13"/>
  <c r="B50" i="13"/>
  <c r="B23" i="13"/>
  <c r="B58" i="13"/>
  <c r="H6" i="14" s="1"/>
  <c r="B51" i="13"/>
  <c r="B49" i="13"/>
  <c r="B56" i="13"/>
  <c r="H4" i="14" s="1"/>
  <c r="B44" i="13"/>
  <c r="B66" i="13"/>
  <c r="B67" i="13"/>
  <c r="B2" i="13"/>
  <c r="B47" i="13"/>
  <c r="B109" i="13"/>
  <c r="B31" i="13"/>
  <c r="B63" i="13"/>
  <c r="H11" i="14" s="1"/>
  <c r="B57" i="13"/>
  <c r="H5" i="14" s="1"/>
  <c r="B45" i="13"/>
  <c r="B42" i="13"/>
  <c r="B64" i="13"/>
  <c r="H12" i="14" s="1"/>
  <c r="B16" i="13"/>
  <c r="B48" i="13"/>
  <c r="B39" i="13"/>
  <c r="H23" i="14" l="1"/>
  <c r="H24" i="14"/>
  <c r="A50" i="14"/>
  <c r="H21" i="14"/>
  <c r="A10" i="14"/>
  <c r="A55" i="14"/>
  <c r="H27" i="14"/>
  <c r="A22" i="14"/>
  <c r="A11" i="14"/>
  <c r="A49" i="14"/>
  <c r="A16" i="14"/>
  <c r="H22" i="14"/>
  <c r="A19" i="14"/>
  <c r="A8" i="14"/>
  <c r="A17" i="14"/>
  <c r="A6" i="14"/>
  <c r="A5" i="14"/>
  <c r="A14" i="14"/>
  <c r="H15" i="14"/>
  <c r="H16" i="14"/>
  <c r="A21" i="14"/>
  <c r="A15" i="14"/>
  <c r="H29" i="14"/>
  <c r="A20" i="14"/>
  <c r="A54" i="14"/>
  <c r="H25" i="14"/>
  <c r="H14" i="14"/>
  <c r="H18" i="14"/>
  <c r="H30" i="14"/>
  <c r="A23" i="14"/>
  <c r="H20" i="14"/>
  <c r="H19" i="14"/>
  <c r="A48" i="14"/>
  <c r="A53" i="14"/>
  <c r="A18" i="14"/>
  <c r="A3" i="14"/>
  <c r="H26" i="14"/>
  <c r="A7" i="14"/>
  <c r="H17" i="14"/>
  <c r="A9" i="14"/>
  <c r="A52" i="14"/>
  <c r="A4" i="14"/>
  <c r="A47" i="14"/>
  <c r="A12" i="14"/>
  <c r="A45" i="14"/>
  <c r="A13" i="14"/>
  <c r="A46" i="14"/>
  <c r="A51" i="14"/>
  <c r="A34" i="14"/>
  <c r="A40" i="14"/>
  <c r="A32" i="14"/>
  <c r="A29" i="14"/>
  <c r="A35" i="14"/>
  <c r="A28" i="14"/>
  <c r="A30" i="14"/>
  <c r="A43" i="14"/>
  <c r="A25" i="14"/>
  <c r="A44" i="14"/>
  <c r="A38" i="14"/>
  <c r="A36" i="14"/>
  <c r="A26" i="14"/>
  <c r="A33" i="14"/>
  <c r="A27" i="14"/>
  <c r="A37" i="14"/>
  <c r="A31" i="14"/>
  <c r="A41" i="14"/>
  <c r="A39" i="14"/>
  <c r="A42" i="14"/>
  <c r="A24" i="14"/>
</calcChain>
</file>

<file path=xl/sharedStrings.xml><?xml version="1.0" encoding="utf-8"?>
<sst xmlns="http://schemas.openxmlformats.org/spreadsheetml/2006/main" count="1274" uniqueCount="254">
  <si>
    <t>Played</t>
  </si>
  <si>
    <t>Won</t>
  </si>
  <si>
    <t>Drawn</t>
  </si>
  <si>
    <t>Lost</t>
  </si>
  <si>
    <t>Points</t>
  </si>
  <si>
    <t>Average</t>
  </si>
  <si>
    <t>Taylor &amp; Ayre</t>
  </si>
  <si>
    <t>Ashby Road</t>
  </si>
  <si>
    <t>Hinckley Phoenix</t>
  </si>
  <si>
    <t>Smallshaws</t>
  </si>
  <si>
    <t>Trojans</t>
  </si>
  <si>
    <t>Ashby Road 'B'</t>
  </si>
  <si>
    <t>Possibles</t>
  </si>
  <si>
    <t>Factored</t>
  </si>
  <si>
    <t>Last Season</t>
  </si>
  <si>
    <t>Difference</t>
  </si>
  <si>
    <t>Pete Finney</t>
  </si>
  <si>
    <t>Seamus Moore</t>
  </si>
  <si>
    <t>Richard White</t>
  </si>
  <si>
    <t>Neil Smith</t>
  </si>
  <si>
    <t>Innes Droomer</t>
  </si>
  <si>
    <t>Result</t>
  </si>
  <si>
    <t>Opponents</t>
  </si>
  <si>
    <t>Venue</t>
  </si>
  <si>
    <t>Inter Wins</t>
  </si>
  <si>
    <t>Inter Draws</t>
  </si>
  <si>
    <t>Inter Scores</t>
  </si>
  <si>
    <t>P</t>
  </si>
  <si>
    <t>W</t>
  </si>
  <si>
    <t>D</t>
  </si>
  <si>
    <t>L</t>
  </si>
  <si>
    <t>Pts</t>
  </si>
  <si>
    <t>League</t>
  </si>
  <si>
    <t>Jon Storer</t>
  </si>
  <si>
    <t>Jeff Goodyer</t>
  </si>
  <si>
    <t>Neil Price</t>
  </si>
  <si>
    <t>Alf Shore</t>
  </si>
  <si>
    <t>Kim Baker</t>
  </si>
  <si>
    <t>Bill Bend</t>
  </si>
  <si>
    <t>Andrew Cryer</t>
  </si>
  <si>
    <t>Robert Wagstaff</t>
  </si>
  <si>
    <t>Jackie Bend</t>
  </si>
  <si>
    <t>Mick Cryer</t>
  </si>
  <si>
    <t>Matt Hall</t>
  </si>
  <si>
    <t>Norman Hall</t>
  </si>
  <si>
    <t>Darren Statham</t>
  </si>
  <si>
    <t>Samantha Haskins</t>
  </si>
  <si>
    <t>Tony Overton</t>
  </si>
  <si>
    <t>Geoff Herbert</t>
  </si>
  <si>
    <t>Rita Young-Jones</t>
  </si>
  <si>
    <t>Ian Ratheram</t>
  </si>
  <si>
    <t>Colin Rusted</t>
  </si>
  <si>
    <t>Mark Haskins</t>
  </si>
  <si>
    <t>Tom Bray</t>
  </si>
  <si>
    <t>Paul Barwell</t>
  </si>
  <si>
    <t>John Bray</t>
  </si>
  <si>
    <t>Bob West</t>
  </si>
  <si>
    <t>John Stevenson</t>
  </si>
  <si>
    <t>Simon Grewcock</t>
  </si>
  <si>
    <t>Rob Wainwright</t>
  </si>
  <si>
    <t>Chris Slimm</t>
  </si>
  <si>
    <t>Jackie West</t>
  </si>
  <si>
    <t>Karl Bunting</t>
  </si>
  <si>
    <t>Glen Dainter</t>
  </si>
  <si>
    <t>Jeanette Mulkeirins</t>
  </si>
  <si>
    <t>Mollie Harris</t>
  </si>
  <si>
    <t>Ken Paulley</t>
  </si>
  <si>
    <t>Peter Dainter</t>
  </si>
  <si>
    <t>Brian Allen</t>
  </si>
  <si>
    <t>Paul Huddlestone</t>
  </si>
  <si>
    <t>Darren Hicks</t>
  </si>
  <si>
    <t>Giles Headley</t>
  </si>
  <si>
    <t>Alison Smith</t>
  </si>
  <si>
    <t>Alyson Steele</t>
  </si>
  <si>
    <t>Phil Steele</t>
  </si>
  <si>
    <t>Chris Rose</t>
  </si>
  <si>
    <t>Rob Forman</t>
  </si>
  <si>
    <t>Nigel Jackson</t>
  </si>
  <si>
    <t>Roger Sills</t>
  </si>
  <si>
    <t>Chris Sills</t>
  </si>
  <si>
    <t>Position</t>
  </si>
  <si>
    <t>Name</t>
  </si>
  <si>
    <t>Team</t>
  </si>
  <si>
    <t>Matches</t>
  </si>
  <si>
    <t>Norman Illiffe Cup</t>
  </si>
  <si>
    <t>Gordon Smith Cup</t>
  </si>
  <si>
    <t>Gordon Smith Cup Runners Up</t>
  </si>
  <si>
    <t>Paynes Cup</t>
  </si>
  <si>
    <t>Paynes Cup Runners Up</t>
  </si>
  <si>
    <t>Herbert Pratt Rosebowl</t>
  </si>
  <si>
    <t>Alan Bray Cup</t>
  </si>
  <si>
    <t>Ladies Rosebowl</t>
  </si>
  <si>
    <t>Ladies Rosebowl Runner Up</t>
  </si>
  <si>
    <t>Under 21 Aggregate</t>
  </si>
  <si>
    <t>Under 18 Aggregate</t>
  </si>
  <si>
    <t>Under 16 Aggregate</t>
  </si>
  <si>
    <t>John Shirley Cup (Charity Pairs)</t>
  </si>
  <si>
    <t>John Shirley Cup Runners Up</t>
  </si>
  <si>
    <t>Charity Pairs Highest Score</t>
  </si>
  <si>
    <t>Charity Pairs Ladies Highest Score</t>
  </si>
  <si>
    <t>Gordon Boughton Trophy Most Improved Average</t>
  </si>
  <si>
    <t>Inter League Challenge Cup</t>
  </si>
  <si>
    <t>Triple Town Trophy</t>
  </si>
  <si>
    <t>Participating members of league squad</t>
  </si>
  <si>
    <t>Team Summaries</t>
  </si>
  <si>
    <t>Toe The Line</t>
  </si>
  <si>
    <t>Sporting Lions</t>
  </si>
  <si>
    <t>Ashby Road B</t>
  </si>
  <si>
    <t>Mark Smith</t>
  </si>
  <si>
    <t>Leigh Hall</t>
  </si>
  <si>
    <t>Andy Smith</t>
  </si>
  <si>
    <t>Barry Wright</t>
  </si>
  <si>
    <t>James Bend</t>
  </si>
  <si>
    <t>Division Champions</t>
  </si>
  <si>
    <t>Division Runners Up</t>
  </si>
  <si>
    <t>President's Trophy Runner Up</t>
  </si>
  <si>
    <t>Norman Illiffe Cup Runner Up</t>
  </si>
  <si>
    <t>Bernard Yates Trophy</t>
  </si>
  <si>
    <t>Bernard Yates Trophy Runners Up</t>
  </si>
  <si>
    <t>Matt Roche</t>
  </si>
  <si>
    <t>Andrew Mitchell</t>
  </si>
  <si>
    <t>David White</t>
  </si>
  <si>
    <t>Todd Astill</t>
  </si>
  <si>
    <t>Richard Allen</t>
  </si>
  <si>
    <t>Jim Gibney</t>
  </si>
  <si>
    <t>Paul Griffin</t>
  </si>
  <si>
    <t>Steve Bunting/John Goulding Cup</t>
  </si>
  <si>
    <t>Lorraine White</t>
  </si>
  <si>
    <t>Craig Shuttleworth</t>
  </si>
  <si>
    <t>Roxy Ratheram</t>
  </si>
  <si>
    <t>Jake Brotherhood</t>
  </si>
  <si>
    <t>Steve Vincent</t>
  </si>
  <si>
    <t>Lee Johnson</t>
  </si>
  <si>
    <t>Melanie Jenkins</t>
  </si>
  <si>
    <t>Jamie Slimm</t>
  </si>
  <si>
    <t>v</t>
  </si>
  <si>
    <t>Nigel Hill</t>
  </si>
  <si>
    <t>Rikki Hammersley</t>
  </si>
  <si>
    <t>Bob Wainwright</t>
  </si>
  <si>
    <t>New Plough</t>
  </si>
  <si>
    <t>Roy Pritchard</t>
  </si>
  <si>
    <t>Daniel Lakin</t>
  </si>
  <si>
    <t>Chris Allen</t>
  </si>
  <si>
    <t>Billy Mitchell</t>
  </si>
  <si>
    <t>Mike Sansome</t>
  </si>
  <si>
    <t>Paul Holyland</t>
  </si>
  <si>
    <t>Hounds</t>
  </si>
  <si>
    <t>Mick Stocker</t>
  </si>
  <si>
    <t>Joe Stocker</t>
  </si>
  <si>
    <t>Tom Williams</t>
  </si>
  <si>
    <t>Group A Winner</t>
  </si>
  <si>
    <t>Group A Runner Up</t>
  </si>
  <si>
    <t>Group B Winner</t>
  </si>
  <si>
    <t>Group B Runner Up</t>
  </si>
  <si>
    <t>Group C Winner</t>
  </si>
  <si>
    <t>Group C Runner Up</t>
  </si>
  <si>
    <t>Individual Competitions</t>
  </si>
  <si>
    <t>Darren Houghton</t>
  </si>
  <si>
    <t>Dave Brown</t>
  </si>
  <si>
    <t>Date of Birth</t>
  </si>
  <si>
    <t>Age</t>
  </si>
  <si>
    <t>Stuart Allen</t>
  </si>
  <si>
    <t>Cameron Allen</t>
  </si>
  <si>
    <t>Karen Bown</t>
  </si>
  <si>
    <t>President's Trophy</t>
  </si>
  <si>
    <t>Points difference</t>
  </si>
  <si>
    <t>Katie Hartley</t>
  </si>
  <si>
    <t>Barry Robinson</t>
  </si>
  <si>
    <t>Taryn Cockerill</t>
  </si>
  <si>
    <t>Jim Lowe</t>
  </si>
  <si>
    <t>Mick Wale</t>
  </si>
  <si>
    <t>Will Chambers</t>
  </si>
  <si>
    <t>Michael Robinson</t>
  </si>
  <si>
    <t>Steve Reynolds</t>
  </si>
  <si>
    <t>Bobby Wainwright</t>
  </si>
  <si>
    <t>Phil Hood</t>
  </si>
  <si>
    <t>Luke Bown</t>
  </si>
  <si>
    <t>Leanne Simpson</t>
  </si>
  <si>
    <t>Richard Green</t>
  </si>
  <si>
    <t>Luke Haskins</t>
  </si>
  <si>
    <t>Lee Clark</t>
  </si>
  <si>
    <t>Glenn Foxon</t>
  </si>
  <si>
    <t>Martyn Wood</t>
  </si>
  <si>
    <t>Gemma Stickley</t>
  </si>
  <si>
    <t>Claire Barnes</t>
  </si>
  <si>
    <t>Steven Rothwell</t>
  </si>
  <si>
    <t>John Orton</t>
  </si>
  <si>
    <t>Scott Mosey</t>
  </si>
  <si>
    <t>Jennifer White</t>
  </si>
  <si>
    <t>Lee Foskitt</t>
  </si>
  <si>
    <t>Denise Kato</t>
  </si>
  <si>
    <t>Justin Jenkins</t>
  </si>
  <si>
    <t>Craig Bown</t>
  </si>
  <si>
    <t>Rob Smallshaw</t>
  </si>
  <si>
    <t>Dean Smith</t>
  </si>
  <si>
    <t>Ian Hardy</t>
  </si>
  <si>
    <t>Bertie Bugden</t>
  </si>
  <si>
    <t>Linda Metcalfe</t>
  </si>
  <si>
    <t>Elaine Metcalfe</t>
  </si>
  <si>
    <t>Paige Holmes</t>
  </si>
  <si>
    <t>Callum Garner</t>
  </si>
  <si>
    <t>Adrian Gunn</t>
  </si>
  <si>
    <t>Rob Good</t>
  </si>
  <si>
    <t>Declan Wardle</t>
  </si>
  <si>
    <t>Group B</t>
  </si>
  <si>
    <t>Group A</t>
  </si>
  <si>
    <t>Group C</t>
  </si>
  <si>
    <t>Lee Foskett</t>
  </si>
  <si>
    <t>Glen Foxon</t>
  </si>
  <si>
    <t>Fred Knowles</t>
  </si>
  <si>
    <t>Alison Finney</t>
  </si>
  <si>
    <t>Lewis Raine</t>
  </si>
  <si>
    <t>A</t>
  </si>
  <si>
    <t>Klaus Baker</t>
  </si>
  <si>
    <t>Adam Bray</t>
  </si>
  <si>
    <t>John Palk</t>
  </si>
  <si>
    <t>Kurt Challifour</t>
  </si>
  <si>
    <t>Colin Smith</t>
  </si>
  <si>
    <t>Membership Fees</t>
  </si>
  <si>
    <t>Cup Fees</t>
  </si>
  <si>
    <t>Total</t>
  </si>
  <si>
    <t>for 2018/2019 Season</t>
  </si>
  <si>
    <t>Matches Shot</t>
  </si>
  <si>
    <t>Signed On</t>
  </si>
  <si>
    <t>Rebecca Horsler</t>
  </si>
  <si>
    <t>John Marlow</t>
  </si>
  <si>
    <t>Mark Horsler</t>
  </si>
  <si>
    <t>Richard Sanders</t>
  </si>
  <si>
    <t>Group D Winner</t>
  </si>
  <si>
    <t>Group D Runner Up</t>
  </si>
  <si>
    <t>H</t>
  </si>
  <si>
    <t>Home team</t>
  </si>
  <si>
    <t>Away team</t>
  </si>
  <si>
    <t>Robert Good</t>
  </si>
  <si>
    <t>Adam Padamsey</t>
  </si>
  <si>
    <t>Susan Edwards</t>
  </si>
  <si>
    <t>Individual League Averages For 2019/2020 Season</t>
  </si>
  <si>
    <t>Michael Stephens</t>
  </si>
  <si>
    <t>Round-robin Cup</t>
  </si>
  <si>
    <t>League/RR Wins</t>
  </si>
  <si>
    <t>League/RR Draws</t>
  </si>
  <si>
    <t>League/RR Scores</t>
  </si>
  <si>
    <t>League Matches</t>
  </si>
  <si>
    <t>Mick Edwards</t>
  </si>
  <si>
    <t>Stuart Newbold</t>
  </si>
  <si>
    <t xml:space="preserve"> </t>
  </si>
  <si>
    <t>Round-Robin Cup Matches</t>
  </si>
  <si>
    <t>League &amp; Bernard Yates Trophy Matches</t>
  </si>
  <si>
    <t>Dave Brown, Lee Foskett, Phil Hood</t>
  </si>
  <si>
    <t>Denise Kato, John Bray, Karl Bunting</t>
  </si>
  <si>
    <t>Sporting Lins</t>
  </si>
  <si>
    <t>Emma Bray</t>
  </si>
  <si>
    <t>Paul Boorman</t>
  </si>
  <si>
    <t>Olivia Wainwright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</si>
</sst>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00"/>
    <numFmt numFmtId="165" formatCode="_-\£* #,##0.00_-;&quot;-£&quot;* #,##0.00_-;_-\£* \-??_-;_-@_-"/>
    <numFmt numFmtId="166" formatCode="0.0"/>
    <numFmt numFmtId="167" formatCode="0.00000"/>
    <numFmt numFmtId="168" formatCode="&quot;£&quot;#,##0.00"/>
  </numFmts>
  <fonts count="11" x14ac:knownFonts="1">
    <font>
      <sz val="10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u/>
      <sz val="2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8" fillId="0" borderId="0" applyFill="0" applyBorder="0" applyAlignment="0" applyProtection="0"/>
    <xf numFmtId="9" fontId="8" fillId="0" borderId="0" applyFill="0" applyBorder="0" applyAlignment="0" applyProtection="0"/>
  </cellStyleXfs>
  <cellXfs count="265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9" fontId="0" fillId="0" borderId="0" xfId="2" applyFont="1" applyFill="1" applyBorder="1" applyAlignment="1" applyProtection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NumberFormat="1"/>
    <xf numFmtId="0" fontId="0" fillId="0" borderId="0" xfId="0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0" fillId="0" borderId="0" xfId="0" quotePrefix="1" applyAlignment="1">
      <alignment horizontal="right"/>
    </xf>
    <xf numFmtId="0" fontId="0" fillId="0" borderId="7" xfId="0" applyBorder="1"/>
    <xf numFmtId="0" fontId="0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top" textRotation="9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23" xfId="0" applyBorder="1" applyAlignment="1">
      <alignment horizontal="center" vertical="center" textRotation="90"/>
    </xf>
    <xf numFmtId="2" fontId="0" fillId="0" borderId="0" xfId="0" applyNumberFormat="1" applyBorder="1" applyAlignment="1">
      <alignment horizontal="center"/>
    </xf>
    <xf numFmtId="0" fontId="0" fillId="0" borderId="21" xfId="0" applyBorder="1"/>
    <xf numFmtId="0" fontId="0" fillId="0" borderId="54" xfId="0" applyBorder="1"/>
    <xf numFmtId="0" fontId="0" fillId="0" borderId="55" xfId="0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20" xfId="0" applyBorder="1"/>
    <xf numFmtId="166" fontId="0" fillId="0" borderId="7" xfId="0" applyNumberFormat="1" applyFon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20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8" xfId="0" applyBorder="1"/>
    <xf numFmtId="166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16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6" xfId="0" applyBorder="1" applyAlignment="1">
      <alignment horizontal="center"/>
    </xf>
    <xf numFmtId="0" fontId="7" fillId="0" borderId="0" xfId="0" applyFont="1"/>
    <xf numFmtId="14" fontId="0" fillId="0" borderId="0" xfId="0" applyNumberFormat="1"/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2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66" fontId="9" fillId="0" borderId="39" xfId="0" applyNumberFormat="1" applyFont="1" applyBorder="1" applyAlignment="1">
      <alignment horizontal="center" vertical="center"/>
    </xf>
    <xf numFmtId="166" fontId="9" fillId="0" borderId="4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69" xfId="0" applyFont="1" applyBorder="1"/>
    <xf numFmtId="0" fontId="4" fillId="0" borderId="59" xfId="0" applyFont="1" applyBorder="1"/>
    <xf numFmtId="0" fontId="4" fillId="0" borderId="28" xfId="0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5" fontId="4" fillId="0" borderId="15" xfId="1" applyFont="1" applyFill="1" applyBorder="1" applyAlignment="1" applyProtection="1"/>
    <xf numFmtId="165" fontId="4" fillId="0" borderId="16" xfId="1" applyFont="1" applyFill="1" applyBorder="1" applyAlignment="1" applyProtection="1"/>
    <xf numFmtId="168" fontId="4" fillId="0" borderId="7" xfId="0" applyNumberFormat="1" applyFont="1" applyBorder="1"/>
    <xf numFmtId="168" fontId="4" fillId="0" borderId="70" xfId="0" applyNumberFormat="1" applyFont="1" applyBorder="1"/>
    <xf numFmtId="168" fontId="4" fillId="0" borderId="8" xfId="0" applyNumberFormat="1" applyFont="1" applyBorder="1"/>
    <xf numFmtId="168" fontId="4" fillId="0" borderId="60" xfId="0" applyNumberFormat="1" applyFont="1" applyBorder="1"/>
    <xf numFmtId="0" fontId="4" fillId="0" borderId="71" xfId="0" applyFont="1" applyBorder="1"/>
    <xf numFmtId="165" fontId="4" fillId="0" borderId="17" xfId="1" applyFont="1" applyFill="1" applyBorder="1" applyAlignment="1" applyProtection="1"/>
    <xf numFmtId="168" fontId="4" fillId="0" borderId="20" xfId="0" applyNumberFormat="1" applyFont="1" applyBorder="1"/>
    <xf numFmtId="168" fontId="4" fillId="0" borderId="72" xfId="0" applyNumberFormat="1" applyFont="1" applyBorder="1"/>
    <xf numFmtId="0" fontId="3" fillId="0" borderId="6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textRotation="180"/>
    </xf>
    <xf numFmtId="0" fontId="4" fillId="0" borderId="74" xfId="0" applyFont="1" applyBorder="1" applyAlignment="1">
      <alignment horizontal="center" vertical="center" textRotation="180" wrapText="1"/>
    </xf>
    <xf numFmtId="0" fontId="4" fillId="0" borderId="74" xfId="0" applyFont="1" applyBorder="1" applyAlignment="1">
      <alignment horizontal="center" vertical="center" textRotation="180"/>
    </xf>
    <xf numFmtId="0" fontId="4" fillId="0" borderId="68" xfId="0" applyFont="1" applyFill="1" applyBorder="1" applyAlignment="1">
      <alignment horizontal="center" vertical="center" textRotation="180"/>
    </xf>
    <xf numFmtId="0" fontId="4" fillId="0" borderId="65" xfId="0" applyFont="1" applyFill="1" applyBorder="1" applyAlignment="1">
      <alignment horizontal="center" vertical="center" textRotation="180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" fontId="0" fillId="0" borderId="71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64" xfId="0" applyNumberFormat="1" applyFont="1" applyBorder="1" applyAlignment="1">
      <alignment horizontal="center" vertical="center"/>
    </xf>
    <xf numFmtId="1" fontId="0" fillId="0" borderId="68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" fontId="0" fillId="0" borderId="70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0" fontId="0" fillId="0" borderId="8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5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3"/>
  <sheetViews>
    <sheetView tabSelected="1" zoomScaleNormal="75" workbookViewId="0">
      <selection activeCell="C10" sqref="C10"/>
    </sheetView>
  </sheetViews>
  <sheetFormatPr defaultRowHeight="12.3" x14ac:dyDescent="0.4"/>
  <cols>
    <col min="1" max="1" width="21.38671875" customWidth="1"/>
    <col min="2" max="6" width="6.71875" customWidth="1"/>
    <col min="7" max="7" width="10" customWidth="1"/>
    <col min="10" max="10" width="18.38671875" bestFit="1" customWidth="1"/>
  </cols>
  <sheetData>
    <row r="1" spans="1:13" ht="12.6" thickBot="1" x14ac:dyDescent="0.45">
      <c r="A1" s="88" t="s">
        <v>245</v>
      </c>
      <c r="B1" s="26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33" t="s">
        <v>5</v>
      </c>
    </row>
    <row r="2" spans="1:13" x14ac:dyDescent="0.4">
      <c r="A2" s="93" t="s">
        <v>106</v>
      </c>
      <c r="B2" s="24">
        <f>'Sporting Lions'!B$37</f>
        <v>14</v>
      </c>
      <c r="C2" s="25">
        <f>'Sporting Lions'!C$37</f>
        <v>13</v>
      </c>
      <c r="D2" s="25">
        <f>'Sporting Lions'!D$37</f>
        <v>1</v>
      </c>
      <c r="E2" s="25">
        <f>'Sporting Lions'!E$37</f>
        <v>0</v>
      </c>
      <c r="F2" s="25">
        <f>'Sporting Lions'!F$37</f>
        <v>27</v>
      </c>
      <c r="G2" s="117">
        <f>'Sporting Lions'!G$37</f>
        <v>197.21428571428572</v>
      </c>
      <c r="K2" s="7"/>
      <c r="L2" s="7"/>
    </row>
    <row r="3" spans="1:13" x14ac:dyDescent="0.4">
      <c r="A3" s="23" t="s">
        <v>10</v>
      </c>
      <c r="B3" s="21">
        <f>Trojans!B$37</f>
        <v>14</v>
      </c>
      <c r="C3" s="19">
        <f>Trojans!C$37</f>
        <v>10</v>
      </c>
      <c r="D3" s="19">
        <f>Trojans!D$37</f>
        <v>1</v>
      </c>
      <c r="E3" s="19">
        <f>Trojans!E$37</f>
        <v>3</v>
      </c>
      <c r="F3" s="19">
        <f>Trojans!F$37</f>
        <v>21</v>
      </c>
      <c r="G3" s="118">
        <f>Trojans!G$37</f>
        <v>194</v>
      </c>
      <c r="K3" s="7"/>
      <c r="L3" s="7"/>
      <c r="M3" s="7"/>
    </row>
    <row r="4" spans="1:13" x14ac:dyDescent="0.4">
      <c r="A4" s="32" t="s">
        <v>107</v>
      </c>
      <c r="B4" s="21">
        <f>'Ashby Road B'!B$37</f>
        <v>14</v>
      </c>
      <c r="C4" s="19">
        <f>'Ashby Road B'!C$37</f>
        <v>9</v>
      </c>
      <c r="D4" s="19">
        <f>'Ashby Road B'!D$37</f>
        <v>0</v>
      </c>
      <c r="E4" s="19">
        <f>'Ashby Road B'!E$37</f>
        <v>5</v>
      </c>
      <c r="F4" s="19">
        <f>'Ashby Road B'!F$37</f>
        <v>18</v>
      </c>
      <c r="G4" s="118">
        <f>'Ashby Road B'!G$37</f>
        <v>191.57142857142858</v>
      </c>
      <c r="K4" s="10"/>
      <c r="L4" s="7"/>
      <c r="M4" s="7"/>
    </row>
    <row r="5" spans="1:13" x14ac:dyDescent="0.4">
      <c r="A5" s="32" t="s">
        <v>146</v>
      </c>
      <c r="B5" s="21">
        <f>Hounds!B$37</f>
        <v>14</v>
      </c>
      <c r="C5" s="19">
        <f>Hounds!C$37</f>
        <v>6</v>
      </c>
      <c r="D5" s="19">
        <f>Hounds!D$37</f>
        <v>2</v>
      </c>
      <c r="E5" s="19">
        <f>Hounds!E$37</f>
        <v>6</v>
      </c>
      <c r="F5" s="19">
        <f>Hounds!F$37</f>
        <v>14</v>
      </c>
      <c r="G5" s="118">
        <f>Hounds!G$37</f>
        <v>190.71428571428572</v>
      </c>
      <c r="K5" s="7"/>
      <c r="L5" s="7"/>
      <c r="M5" s="7"/>
    </row>
    <row r="6" spans="1:13" x14ac:dyDescent="0.4">
      <c r="A6" s="23" t="s">
        <v>7</v>
      </c>
      <c r="B6" s="21">
        <f>'Ashby Road'!B$37</f>
        <v>14</v>
      </c>
      <c r="C6" s="19">
        <f>'Ashby Road'!C$37</f>
        <v>5</v>
      </c>
      <c r="D6" s="19">
        <f>'Ashby Road'!D$37</f>
        <v>1</v>
      </c>
      <c r="E6" s="19">
        <f>'Ashby Road'!E$37</f>
        <v>8</v>
      </c>
      <c r="F6" s="19">
        <f>'Ashby Road'!F$37</f>
        <v>11</v>
      </c>
      <c r="G6" s="118">
        <f>'Ashby Road'!G$37</f>
        <v>189.57142857142858</v>
      </c>
      <c r="K6" s="7"/>
      <c r="L6" s="7"/>
      <c r="M6" s="7"/>
    </row>
    <row r="7" spans="1:13" x14ac:dyDescent="0.4">
      <c r="A7" s="32" t="s">
        <v>139</v>
      </c>
      <c r="B7" s="21">
        <f>'New Plough'!B$37</f>
        <v>14</v>
      </c>
      <c r="C7" s="19">
        <f>'New Plough'!C$37</f>
        <v>4</v>
      </c>
      <c r="D7" s="19">
        <f>'New Plough'!D$37</f>
        <v>1</v>
      </c>
      <c r="E7" s="19">
        <f>'New Plough'!E$37</f>
        <v>9</v>
      </c>
      <c r="F7" s="19">
        <f>'New Plough'!F$37</f>
        <v>9</v>
      </c>
      <c r="G7" s="118">
        <f>'New Plough'!G$37</f>
        <v>187.64285714285714</v>
      </c>
      <c r="K7" s="7"/>
      <c r="L7" s="7"/>
      <c r="M7" s="7"/>
    </row>
    <row r="8" spans="1:13" x14ac:dyDescent="0.4">
      <c r="A8" s="23" t="s">
        <v>8</v>
      </c>
      <c r="B8" s="21">
        <f>'Hinckley Phoenix'!B$37</f>
        <v>14</v>
      </c>
      <c r="C8" s="19">
        <f>'Hinckley Phoenix'!C$37</f>
        <v>3</v>
      </c>
      <c r="D8" s="19">
        <f>'Hinckley Phoenix'!D$37</f>
        <v>1</v>
      </c>
      <c r="E8" s="19">
        <f>'Hinckley Phoenix'!E$37</f>
        <v>10</v>
      </c>
      <c r="F8" s="19">
        <f>'Hinckley Phoenix'!F$37</f>
        <v>7</v>
      </c>
      <c r="G8" s="118">
        <f>'Hinckley Phoenix'!G$37</f>
        <v>187.85714285714286</v>
      </c>
      <c r="K8" s="7"/>
      <c r="L8" s="7"/>
      <c r="M8" s="7"/>
    </row>
    <row r="9" spans="1:13" ht="12.6" thickBot="1" x14ac:dyDescent="0.45">
      <c r="A9" s="229" t="s">
        <v>9</v>
      </c>
      <c r="B9" s="22">
        <f>Smallshaws!B$37</f>
        <v>14</v>
      </c>
      <c r="C9" s="20">
        <f>Smallshaws!C$37</f>
        <v>2</v>
      </c>
      <c r="D9" s="20">
        <f>Smallshaws!D$37</f>
        <v>1</v>
      </c>
      <c r="E9" s="20">
        <f>Smallshaws!E$37</f>
        <v>11</v>
      </c>
      <c r="F9" s="20">
        <f>Smallshaws!F$37</f>
        <v>5</v>
      </c>
      <c r="G9" s="119">
        <f>Smallshaws!G$37</f>
        <v>185.5</v>
      </c>
      <c r="K9" s="7"/>
      <c r="L9" s="7"/>
      <c r="M9" s="7"/>
    </row>
    <row r="10" spans="1:13" ht="25" customHeight="1" thickBot="1" x14ac:dyDescent="0.45"/>
    <row r="11" spans="1:13" x14ac:dyDescent="0.4">
      <c r="A11" s="89" t="s">
        <v>117</v>
      </c>
      <c r="B11" s="1" t="s">
        <v>0</v>
      </c>
      <c r="C11" s="2" t="s">
        <v>1</v>
      </c>
      <c r="D11" s="2" t="s">
        <v>2</v>
      </c>
      <c r="E11" s="28" t="s">
        <v>3</v>
      </c>
      <c r="F11" s="90" t="s">
        <v>4</v>
      </c>
      <c r="G11" s="125" t="s">
        <v>15</v>
      </c>
    </row>
    <row r="12" spans="1:13" x14ac:dyDescent="0.4">
      <c r="A12" s="136" t="s">
        <v>10</v>
      </c>
      <c r="B12" s="24">
        <f>Trojans!B$38</f>
        <v>7</v>
      </c>
      <c r="C12" s="25">
        <f>Trojans!C$38</f>
        <v>4</v>
      </c>
      <c r="D12" s="25">
        <f>Trojans!D$38</f>
        <v>2</v>
      </c>
      <c r="E12" s="25">
        <f>Trojans!E$38</f>
        <v>1</v>
      </c>
      <c r="F12" s="25">
        <f>Trojans!F$38</f>
        <v>10</v>
      </c>
      <c r="G12" s="126">
        <f>Trojans!G$38</f>
        <v>18</v>
      </c>
      <c r="J12" s="3"/>
    </row>
    <row r="13" spans="1:13" x14ac:dyDescent="0.4">
      <c r="A13" s="32" t="s">
        <v>106</v>
      </c>
      <c r="B13" s="21">
        <f>'Sporting Lions'!B$38</f>
        <v>7</v>
      </c>
      <c r="C13" s="19">
        <f>'Sporting Lions'!C$38</f>
        <v>4</v>
      </c>
      <c r="D13" s="19">
        <f>'Sporting Lions'!D$38</f>
        <v>1</v>
      </c>
      <c r="E13" s="19">
        <f>'Sporting Lions'!E$38</f>
        <v>2</v>
      </c>
      <c r="F13" s="19">
        <f>'Sporting Lions'!F$38</f>
        <v>9</v>
      </c>
      <c r="G13" s="127">
        <f>'Sporting Lions'!G$38</f>
        <v>9</v>
      </c>
      <c r="J13" s="3"/>
    </row>
    <row r="14" spans="1:13" x14ac:dyDescent="0.4">
      <c r="A14" s="23" t="s">
        <v>8</v>
      </c>
      <c r="B14" s="21">
        <f>'Hinckley Phoenix'!B$38</f>
        <v>7</v>
      </c>
      <c r="C14" s="19">
        <f>'Hinckley Phoenix'!C$38</f>
        <v>3</v>
      </c>
      <c r="D14" s="19">
        <f>'Hinckley Phoenix'!D$38</f>
        <v>2</v>
      </c>
      <c r="E14" s="19">
        <f>'Hinckley Phoenix'!E$38</f>
        <v>2</v>
      </c>
      <c r="F14" s="19">
        <f>'Hinckley Phoenix'!F$38</f>
        <v>8</v>
      </c>
      <c r="G14" s="127">
        <f>'Hinckley Phoenix'!G$38</f>
        <v>2</v>
      </c>
      <c r="J14" s="3"/>
    </row>
    <row r="15" spans="1:13" x14ac:dyDescent="0.4">
      <c r="A15" s="23" t="s">
        <v>9</v>
      </c>
      <c r="B15" s="21">
        <f>Smallshaws!B$38</f>
        <v>7</v>
      </c>
      <c r="C15" s="19">
        <f>Smallshaws!C$38</f>
        <v>3</v>
      </c>
      <c r="D15" s="19">
        <f>Smallshaws!D$38</f>
        <v>1</v>
      </c>
      <c r="E15" s="19">
        <f>Smallshaws!E$38</f>
        <v>3</v>
      </c>
      <c r="F15" s="19">
        <f>Smallshaws!F$38</f>
        <v>7</v>
      </c>
      <c r="G15" s="127">
        <f>Smallshaws!G$38</f>
        <v>-1</v>
      </c>
      <c r="J15" s="3"/>
    </row>
    <row r="16" spans="1:13" x14ac:dyDescent="0.4">
      <c r="A16" s="32" t="s">
        <v>139</v>
      </c>
      <c r="B16" s="21">
        <f>'New Plough'!B$38</f>
        <v>7</v>
      </c>
      <c r="C16" s="19">
        <f>'New Plough'!C$38</f>
        <v>2</v>
      </c>
      <c r="D16" s="19">
        <f>'New Plough'!D$38</f>
        <v>3</v>
      </c>
      <c r="E16" s="19">
        <f>'New Plough'!E$38</f>
        <v>2</v>
      </c>
      <c r="F16" s="19">
        <f>'New Plough'!F$38</f>
        <v>7</v>
      </c>
      <c r="G16" s="127">
        <f>'New Plough'!G$38</f>
        <v>-4</v>
      </c>
      <c r="J16" s="3"/>
    </row>
    <row r="17" spans="1:10" x14ac:dyDescent="0.4">
      <c r="A17" s="32" t="s">
        <v>146</v>
      </c>
      <c r="B17" s="21">
        <f>Hounds!B$38</f>
        <v>7</v>
      </c>
      <c r="C17" s="19">
        <f>Hounds!C$38</f>
        <v>2</v>
      </c>
      <c r="D17" s="19">
        <f>Hounds!D$38</f>
        <v>1</v>
      </c>
      <c r="E17" s="19">
        <f>Hounds!E$38</f>
        <v>4</v>
      </c>
      <c r="F17" s="19">
        <f>Hounds!F$38</f>
        <v>5</v>
      </c>
      <c r="G17" s="127">
        <f>Hounds!G$38</f>
        <v>-5</v>
      </c>
      <c r="J17" s="3"/>
    </row>
    <row r="18" spans="1:10" x14ac:dyDescent="0.4">
      <c r="A18" s="23" t="s">
        <v>11</v>
      </c>
      <c r="B18" s="21">
        <f>'Ashby Road B'!B$38</f>
        <v>7</v>
      </c>
      <c r="C18" s="19">
        <f>'Ashby Road B'!C$38</f>
        <v>2</v>
      </c>
      <c r="D18" s="19">
        <f>'Ashby Road B'!D$38</f>
        <v>1</v>
      </c>
      <c r="E18" s="19">
        <f>'Ashby Road B'!E$38</f>
        <v>4</v>
      </c>
      <c r="F18" s="19">
        <f>'Ashby Road B'!F$38</f>
        <v>5</v>
      </c>
      <c r="G18" s="127">
        <f>'Ashby Road B'!G$38</f>
        <v>-15</v>
      </c>
      <c r="J18" s="3"/>
    </row>
    <row r="19" spans="1:10" ht="12.6" thickBot="1" x14ac:dyDescent="0.45">
      <c r="A19" s="229" t="s">
        <v>7</v>
      </c>
      <c r="B19" s="22">
        <f>'Ashby Road'!B$38</f>
        <v>7</v>
      </c>
      <c r="C19" s="20">
        <f>'Ashby Road'!C$38</f>
        <v>1</v>
      </c>
      <c r="D19" s="20">
        <f>'Ashby Road'!D$38</f>
        <v>2</v>
      </c>
      <c r="E19" s="20">
        <f>'Ashby Road'!E$38</f>
        <v>4</v>
      </c>
      <c r="F19" s="20">
        <f>'Ashby Road'!F$38</f>
        <v>4</v>
      </c>
      <c r="G19" s="128">
        <f>'Ashby Road'!G$38</f>
        <v>-13</v>
      </c>
      <c r="J19" s="3"/>
    </row>
    <row r="21" spans="1:10" ht="12.6" thickBot="1" x14ac:dyDescent="0.45"/>
    <row r="22" spans="1:10" ht="12.6" thickBot="1" x14ac:dyDescent="0.45">
      <c r="A22" s="88" t="s">
        <v>85</v>
      </c>
      <c r="B22" s="110" t="s">
        <v>0</v>
      </c>
      <c r="C22" s="102" t="s">
        <v>1</v>
      </c>
      <c r="D22" s="102" t="s">
        <v>2</v>
      </c>
      <c r="E22" s="102" t="s">
        <v>3</v>
      </c>
      <c r="F22" s="102" t="s">
        <v>4</v>
      </c>
      <c r="G22" s="103" t="s">
        <v>5</v>
      </c>
    </row>
    <row r="23" spans="1:10" x14ac:dyDescent="0.4">
      <c r="A23" s="93"/>
      <c r="B23" s="111">
        <v>0</v>
      </c>
      <c r="C23" s="25">
        <v>0</v>
      </c>
      <c r="D23" s="25">
        <v>0</v>
      </c>
      <c r="E23" s="25">
        <f>B23-C23-D23</f>
        <v>0</v>
      </c>
      <c r="F23" s="25">
        <f>C23*2+D23</f>
        <v>0</v>
      </c>
      <c r="G23" s="101"/>
      <c r="H23" s="104"/>
    </row>
    <row r="24" spans="1:10" x14ac:dyDescent="0.4">
      <c r="A24" s="32"/>
      <c r="B24" s="112">
        <v>0</v>
      </c>
      <c r="C24" s="19">
        <v>0</v>
      </c>
      <c r="D24" s="19">
        <v>0</v>
      </c>
      <c r="E24" s="25">
        <f>B24-C24-D24</f>
        <v>0</v>
      </c>
      <c r="F24" s="25">
        <f>C24*2+D24</f>
        <v>0</v>
      </c>
      <c r="G24" s="98"/>
    </row>
    <row r="25" spans="1:10" x14ac:dyDescent="0.4">
      <c r="A25" s="32"/>
      <c r="B25" s="112">
        <v>0</v>
      </c>
      <c r="C25" s="19">
        <v>0</v>
      </c>
      <c r="D25" s="19">
        <v>0</v>
      </c>
      <c r="E25" s="25">
        <f>B25-C25-D25</f>
        <v>0</v>
      </c>
      <c r="F25" s="25">
        <f>C25*2+D25</f>
        <v>0</v>
      </c>
      <c r="G25" s="98"/>
    </row>
    <row r="26" spans="1:10" ht="12.6" thickBot="1" x14ac:dyDescent="0.45">
      <c r="A26" s="100"/>
      <c r="B26" s="113">
        <v>0</v>
      </c>
      <c r="C26" s="20">
        <v>0</v>
      </c>
      <c r="D26" s="20">
        <v>0</v>
      </c>
      <c r="E26" s="114">
        <f>B26-C26-D26</f>
        <v>0</v>
      </c>
      <c r="F26" s="114">
        <f>C26*2+D26</f>
        <v>0</v>
      </c>
      <c r="G26" s="99"/>
    </row>
    <row r="27" spans="1:10" x14ac:dyDescent="0.4">
      <c r="B27" s="4"/>
      <c r="C27" s="4"/>
      <c r="D27" s="4"/>
      <c r="E27" s="4"/>
      <c r="F27" s="4"/>
      <c r="G27" s="4"/>
    </row>
    <row r="28" spans="1:10" ht="12.6" thickBot="1" x14ac:dyDescent="0.45">
      <c r="B28" s="4"/>
      <c r="C28" s="4"/>
      <c r="D28" s="4"/>
      <c r="E28" s="4"/>
      <c r="F28" s="4"/>
      <c r="G28" s="4"/>
    </row>
    <row r="29" spans="1:10" ht="12.6" thickBot="1" x14ac:dyDescent="0.45">
      <c r="A29" s="88" t="s">
        <v>87</v>
      </c>
      <c r="B29" s="110" t="s">
        <v>0</v>
      </c>
      <c r="C29" s="102" t="s">
        <v>1</v>
      </c>
      <c r="D29" s="102" t="s">
        <v>2</v>
      </c>
      <c r="E29" s="102" t="s">
        <v>3</v>
      </c>
      <c r="F29" s="102" t="s">
        <v>4</v>
      </c>
      <c r="G29" s="103" t="s">
        <v>5</v>
      </c>
    </row>
    <row r="30" spans="1:10" x14ac:dyDescent="0.4">
      <c r="A30" s="93"/>
      <c r="B30" s="111">
        <v>0</v>
      </c>
      <c r="C30" s="25">
        <v>0</v>
      </c>
      <c r="D30" s="25">
        <v>0</v>
      </c>
      <c r="E30" s="25">
        <f>B30-C30-D30</f>
        <v>0</v>
      </c>
      <c r="F30" s="25">
        <f>C30*2+D30</f>
        <v>0</v>
      </c>
      <c r="G30" s="101"/>
    </row>
    <row r="31" spans="1:10" x14ac:dyDescent="0.4">
      <c r="A31" s="32"/>
      <c r="B31" s="112">
        <v>0</v>
      </c>
      <c r="C31" s="19">
        <v>0</v>
      </c>
      <c r="D31" s="19">
        <v>0</v>
      </c>
      <c r="E31" s="25">
        <f>B31-C31-D31</f>
        <v>0</v>
      </c>
      <c r="F31" s="25">
        <f>C31*2+D31</f>
        <v>0</v>
      </c>
      <c r="G31" s="98"/>
    </row>
    <row r="32" spans="1:10" x14ac:dyDescent="0.4">
      <c r="A32" s="32"/>
      <c r="B32" s="112">
        <v>0</v>
      </c>
      <c r="C32" s="19">
        <v>0</v>
      </c>
      <c r="D32" s="19">
        <v>0</v>
      </c>
      <c r="E32" s="25">
        <f>B32-C32-D32</f>
        <v>0</v>
      </c>
      <c r="F32" s="25">
        <f>C32*2+D32</f>
        <v>0</v>
      </c>
      <c r="G32" s="98"/>
    </row>
    <row r="33" spans="1:7" ht="12.6" thickBot="1" x14ac:dyDescent="0.45">
      <c r="A33" s="100"/>
      <c r="B33" s="113">
        <v>0</v>
      </c>
      <c r="C33" s="20">
        <v>0</v>
      </c>
      <c r="D33" s="20">
        <v>0</v>
      </c>
      <c r="E33" s="114">
        <f>B33-C33-D33</f>
        <v>0</v>
      </c>
      <c r="F33" s="114">
        <f>C33*2+D33</f>
        <v>0</v>
      </c>
      <c r="G33" s="99"/>
    </row>
  </sheetData>
  <sortState ref="A12:G19">
    <sortCondition descending="1" ref="F12:F19"/>
    <sortCondition descending="1" ref="G12:G19"/>
  </sortState>
  <phoneticPr fontId="0" type="noConversion"/>
  <printOptions horizontalCentered="1"/>
  <pageMargins left="0.27559055118110237" right="0.15748031496062992" top="1.4960629921259843" bottom="0.35433070866141736" header="0.39370078740157483" footer="0.51181102362204722"/>
  <pageSetup paperSize="9" scale="125" firstPageNumber="0" orientation="portrait" r:id="rId1"/>
  <headerFooter alignWithMargins="0">
    <oddHeader>&amp;C&amp;"Lucida Blackletter,Bold"&amp;20&amp;UHinckle&amp;Uy&amp;U &amp;&amp; District Air Rifle Lea&amp;Ug&amp;Uue
&amp;"Arial,Bold"&amp;14&amp;ULeague Tables For 2019-2020 Season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AR39"/>
  <sheetViews>
    <sheetView zoomScale="90" zoomScaleNormal="90" workbookViewId="0">
      <pane xSplit="1" topLeftCell="B1" activePane="topRight" state="frozen"/>
      <selection activeCell="N44" sqref="N44"/>
      <selection pane="topRight" activeCell="A3" sqref="A3:AP16"/>
    </sheetView>
  </sheetViews>
  <sheetFormatPr defaultRowHeight="12.3" x14ac:dyDescent="0.4"/>
  <cols>
    <col min="1" max="1" width="20.71875" customWidth="1"/>
    <col min="2" max="8" width="5.71875" customWidth="1"/>
    <col min="9" max="9" width="3.71875" customWidth="1"/>
    <col min="10" max="10" width="2.71875" customWidth="1"/>
    <col min="11" max="11" width="3.71875" customWidth="1"/>
    <col min="12" max="12" width="2.71875" customWidth="1"/>
    <col min="13" max="13" width="3.71875" customWidth="1"/>
    <col min="14" max="14" width="2.71875" customWidth="1"/>
    <col min="15" max="15" width="3.71875" customWidth="1"/>
    <col min="16" max="16" width="2.71875" customWidth="1"/>
    <col min="17" max="17" width="3.71875" customWidth="1"/>
    <col min="18" max="18" width="2.71875" customWidth="1"/>
    <col min="19" max="19" width="3.71875" customWidth="1"/>
    <col min="20" max="20" width="2.71875" customWidth="1"/>
    <col min="21" max="21" width="3.71875" customWidth="1"/>
    <col min="22" max="22" width="2.71875" customWidth="1"/>
    <col min="23" max="28" width="5.71875" customWidth="1"/>
    <col min="29" max="34" width="5.71875" hidden="1" customWidth="1"/>
    <col min="35" max="36" width="4.71875" customWidth="1"/>
    <col min="37" max="37" width="8.71875" customWidth="1"/>
    <col min="38" max="38" width="9.71875" customWidth="1"/>
    <col min="39" max="39" width="8.71875" customWidth="1"/>
    <col min="40" max="40" width="9.27734375" style="4" bestFit="1" customWidth="1"/>
    <col min="41" max="41" width="11.38671875" bestFit="1" customWidth="1"/>
    <col min="42" max="42" width="9.38671875" bestFit="1" customWidth="1"/>
    <col min="43" max="43" width="8.71875" customWidth="1"/>
    <col min="44" max="44" width="12.71875" style="5" customWidth="1"/>
  </cols>
  <sheetData>
    <row r="1" spans="1:44" ht="12.6" thickBot="1" x14ac:dyDescent="0.45">
      <c r="B1" s="255" t="s">
        <v>242</v>
      </c>
      <c r="C1" s="256"/>
      <c r="D1" s="256"/>
      <c r="E1" s="256"/>
      <c r="F1" s="256"/>
      <c r="G1" s="256"/>
      <c r="H1" s="256"/>
      <c r="I1" s="255" t="s">
        <v>247</v>
      </c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7"/>
      <c r="W1" s="256" t="s">
        <v>246</v>
      </c>
      <c r="X1" s="256"/>
      <c r="Y1" s="256"/>
      <c r="Z1" s="256"/>
      <c r="AA1" s="256"/>
      <c r="AB1" s="257"/>
      <c r="AC1" s="12"/>
      <c r="AD1" s="12"/>
      <c r="AE1" s="12"/>
      <c r="AF1" s="12"/>
      <c r="AG1" s="12"/>
      <c r="AH1" s="12"/>
    </row>
    <row r="2" spans="1:44" ht="12.6" thickBot="1" x14ac:dyDescent="0.45">
      <c r="A2" s="34"/>
      <c r="B2" s="37">
        <v>1</v>
      </c>
      <c r="C2" s="38">
        <v>2</v>
      </c>
      <c r="D2" s="37">
        <v>3</v>
      </c>
      <c r="E2" s="38">
        <v>4</v>
      </c>
      <c r="F2" s="37">
        <v>5</v>
      </c>
      <c r="G2" s="38">
        <v>6</v>
      </c>
      <c r="H2" s="37">
        <v>7</v>
      </c>
      <c r="I2" s="251">
        <v>8</v>
      </c>
      <c r="J2" s="252"/>
      <c r="K2" s="251">
        <v>9</v>
      </c>
      <c r="L2" s="252"/>
      <c r="M2" s="251">
        <v>10</v>
      </c>
      <c r="N2" s="252"/>
      <c r="O2" s="251">
        <v>11</v>
      </c>
      <c r="P2" s="252"/>
      <c r="Q2" s="251">
        <v>12</v>
      </c>
      <c r="R2" s="252"/>
      <c r="S2" s="251">
        <v>13</v>
      </c>
      <c r="T2" s="252"/>
      <c r="U2" s="251">
        <v>14</v>
      </c>
      <c r="V2" s="252"/>
      <c r="W2" s="37">
        <v>1</v>
      </c>
      <c r="X2" s="37">
        <v>2</v>
      </c>
      <c r="Y2" s="37">
        <v>3</v>
      </c>
      <c r="Z2" s="37">
        <v>4</v>
      </c>
      <c r="AA2" s="37">
        <v>5</v>
      </c>
      <c r="AB2" s="37">
        <v>6</v>
      </c>
      <c r="AC2" s="209"/>
      <c r="AD2" s="209"/>
      <c r="AE2" s="209"/>
      <c r="AF2" s="209"/>
      <c r="AG2" s="209"/>
      <c r="AH2" s="37"/>
      <c r="AI2" s="251" t="s">
        <v>83</v>
      </c>
      <c r="AJ2" s="252"/>
      <c r="AK2" s="37" t="s">
        <v>5</v>
      </c>
      <c r="AL2" s="210" t="s">
        <v>4</v>
      </c>
      <c r="AM2" s="37" t="s">
        <v>12</v>
      </c>
      <c r="AN2" s="39" t="s">
        <v>13</v>
      </c>
      <c r="AO2" s="5" t="s">
        <v>14</v>
      </c>
      <c r="AP2" t="s">
        <v>15</v>
      </c>
      <c r="AR2"/>
    </row>
    <row r="3" spans="1:44" ht="18" customHeight="1" x14ac:dyDescent="0.4">
      <c r="A3" s="78" t="s">
        <v>149</v>
      </c>
      <c r="B3" s="40">
        <v>27</v>
      </c>
      <c r="C3" s="41">
        <v>29</v>
      </c>
      <c r="D3" s="40">
        <v>28</v>
      </c>
      <c r="E3" s="40">
        <v>27</v>
      </c>
      <c r="F3" s="40">
        <v>29</v>
      </c>
      <c r="G3" s="41">
        <v>28</v>
      </c>
      <c r="H3" s="40">
        <v>26</v>
      </c>
      <c r="I3" s="42">
        <v>30</v>
      </c>
      <c r="J3" s="43">
        <v>2</v>
      </c>
      <c r="K3" s="42">
        <v>28</v>
      </c>
      <c r="L3" s="43">
        <v>1</v>
      </c>
      <c r="M3" s="42">
        <v>27</v>
      </c>
      <c r="N3" s="43">
        <v>0</v>
      </c>
      <c r="O3" s="44">
        <v>28</v>
      </c>
      <c r="P3" s="45">
        <v>1</v>
      </c>
      <c r="Q3" s="42">
        <v>28</v>
      </c>
      <c r="R3" s="43">
        <v>1</v>
      </c>
      <c r="S3" s="44">
        <v>29</v>
      </c>
      <c r="T3" s="45">
        <v>2</v>
      </c>
      <c r="U3" s="42">
        <v>29</v>
      </c>
      <c r="V3" s="43">
        <v>2</v>
      </c>
      <c r="W3" s="96"/>
      <c r="X3" s="96"/>
      <c r="Y3" s="96"/>
      <c r="Z3" s="96"/>
      <c r="AA3" s="96"/>
      <c r="AB3" s="96"/>
      <c r="AC3" s="221" t="str">
        <f t="shared" ref="AC3:AC16" si="0">IF(W3&gt;0,INT(W3),"")</f>
        <v/>
      </c>
      <c r="AD3" s="221" t="str">
        <f t="shared" ref="AD3:AD16" si="1">IF(X3&gt;0,INT(X3),"")</f>
        <v/>
      </c>
      <c r="AE3" s="221" t="str">
        <f t="shared" ref="AE3:AE16" si="2">IF(Y3&gt;0,INT(Y3),"")</f>
        <v/>
      </c>
      <c r="AF3" s="221" t="str">
        <f t="shared" ref="AF3:AF16" si="3">IF(Z3&gt;0,INT(Z3),"")</f>
        <v/>
      </c>
      <c r="AG3" s="221" t="str">
        <f t="shared" ref="AG3:AG16" si="4">IF(AA3&gt;0,INT(AA3),"")</f>
        <v/>
      </c>
      <c r="AH3" s="222" t="str">
        <f t="shared" ref="AH3:AH16" si="5">IF(AB3&gt;0,INT(AB3),"")</f>
        <v/>
      </c>
      <c r="AI3" s="42">
        <f>IF(COUNT(B3:H3,I3,K3,M3,O3,Q3,S3,U3,#REF!)&gt;0,COUNT(B3:H3,I3,K3,M3,O3,Q3,S3,U3,#REF!),"")</f>
        <v>14</v>
      </c>
      <c r="AJ3" s="51">
        <f t="shared" ref="AJ3:AJ16" si="6">IF(COUNT(J3,L3,N3,P3,R3,T3,V3)&gt;0,COUNT(J3,L3,N3,P3,R3,T3,V3),"")</f>
        <v>7</v>
      </c>
      <c r="AK3" s="216">
        <f t="shared" ref="AK3:AK16" si="7">IF(COUNT(B3:AB3)&gt;0,AVERAGE(B3:H3,I3,K3,M3,O3,Q3,S3,U3,AC3:AH3),"")</f>
        <v>28.071428571428573</v>
      </c>
      <c r="AL3" s="226">
        <f t="shared" ref="AL3:AL16" si="8">IF(COUNT(J3,L3,N3,P3,R3,T3,V3),SUM(J3,L3,N3,P3,R3,T3,V3),"")</f>
        <v>9</v>
      </c>
      <c r="AM3" s="46">
        <f t="shared" ref="AM3:AM16" si="9">IF(COUNTIF(B3:AB3,"&gt;=30")&gt;0,COUNTIF(B3:AB3,"&gt;=30"),"")</f>
        <v>1</v>
      </c>
      <c r="AN3" s="47">
        <f t="shared" ref="AN3:AN16" si="10">IF(AI3&lt;&gt;"",IF(OR((B$37+B$39)&lt;10,AI3&gt;=(B$37+B$39)*0.75),200000,100000)*AK3+SUM(U3,S3,Q3,O3,M3,K3,I3,B3:H3,AC3:AH3),0)</f>
        <v>5614678.7142857146</v>
      </c>
      <c r="AO3" s="5">
        <f t="shared" ref="AO3:AO16" si="11">IF(COUNTBLANK(A3)=0,IF(VLOOKUP(A3,LastSeason,1,TRUE)=A3,VLOOKUP(A3,LastSeason,2,FALSE),""),"")</f>
        <v>27.529411764705884</v>
      </c>
      <c r="AP3" s="7">
        <f t="shared" ref="AP3:AP16" si="12">IF(AND(AO3&lt;&gt;"",AK3&lt;&gt;""),AK3-AO3,"")</f>
        <v>0.54201680672268893</v>
      </c>
      <c r="AR3"/>
    </row>
    <row r="4" spans="1:44" ht="18" customHeight="1" x14ac:dyDescent="0.4">
      <c r="A4" s="79" t="s">
        <v>58</v>
      </c>
      <c r="B4" s="48">
        <v>27</v>
      </c>
      <c r="C4" s="55">
        <v>27</v>
      </c>
      <c r="D4" s="54">
        <v>27</v>
      </c>
      <c r="E4" s="54">
        <v>26</v>
      </c>
      <c r="F4" s="54">
        <v>26</v>
      </c>
      <c r="G4" s="55">
        <v>25</v>
      </c>
      <c r="H4" s="54">
        <v>24</v>
      </c>
      <c r="I4" s="56">
        <v>28</v>
      </c>
      <c r="J4" s="57">
        <v>2</v>
      </c>
      <c r="K4" s="56">
        <v>25</v>
      </c>
      <c r="L4" s="57">
        <v>0</v>
      </c>
      <c r="M4" s="56"/>
      <c r="N4" s="57"/>
      <c r="O4" s="58"/>
      <c r="P4" s="59"/>
      <c r="Q4" s="56">
        <v>28</v>
      </c>
      <c r="R4" s="57">
        <v>2</v>
      </c>
      <c r="S4" s="58">
        <v>27</v>
      </c>
      <c r="T4" s="59">
        <v>2</v>
      </c>
      <c r="U4" s="56">
        <v>28</v>
      </c>
      <c r="V4" s="57">
        <v>2</v>
      </c>
      <c r="W4" s="94"/>
      <c r="X4" s="94"/>
      <c r="Y4" s="94"/>
      <c r="Z4" s="94"/>
      <c r="AA4" s="94"/>
      <c r="AB4" s="94"/>
      <c r="AC4" s="221" t="str">
        <f t="shared" si="0"/>
        <v/>
      </c>
      <c r="AD4" s="221" t="str">
        <f t="shared" si="1"/>
        <v/>
      </c>
      <c r="AE4" s="221" t="str">
        <f t="shared" si="2"/>
        <v/>
      </c>
      <c r="AF4" s="221" t="str">
        <f t="shared" si="3"/>
        <v/>
      </c>
      <c r="AG4" s="221" t="str">
        <f t="shared" si="4"/>
        <v/>
      </c>
      <c r="AH4" s="222" t="str">
        <f t="shared" si="5"/>
        <v/>
      </c>
      <c r="AI4" s="42">
        <f>IF(COUNT(B4:H4,I4,K4,M4,O4,Q4,S4,U4,#REF!)&gt;0,COUNT(B4:H4,I4,K4,M4,O4,Q4,S4,U4,#REF!),"")</f>
        <v>12</v>
      </c>
      <c r="AJ4" s="51">
        <f t="shared" si="6"/>
        <v>5</v>
      </c>
      <c r="AK4" s="216">
        <f t="shared" si="7"/>
        <v>26.5</v>
      </c>
      <c r="AL4" s="226">
        <f t="shared" si="8"/>
        <v>8</v>
      </c>
      <c r="AM4" s="46" t="str">
        <f t="shared" si="9"/>
        <v/>
      </c>
      <c r="AN4" s="47">
        <f t="shared" si="10"/>
        <v>5300318</v>
      </c>
      <c r="AO4" s="5">
        <f t="shared" si="11"/>
        <v>25.666666666666668</v>
      </c>
      <c r="AP4" s="7">
        <f t="shared" si="12"/>
        <v>0.83333333333333215</v>
      </c>
      <c r="AR4"/>
    </row>
    <row r="5" spans="1:44" ht="18" customHeight="1" x14ac:dyDescent="0.4">
      <c r="A5" s="79" t="s">
        <v>61</v>
      </c>
      <c r="B5" s="48"/>
      <c r="C5" s="49"/>
      <c r="D5" s="48">
        <v>24</v>
      </c>
      <c r="E5" s="48">
        <v>28</v>
      </c>
      <c r="F5" s="48">
        <v>26</v>
      </c>
      <c r="G5" s="49">
        <v>26</v>
      </c>
      <c r="H5" s="48">
        <v>27</v>
      </c>
      <c r="I5" s="50">
        <v>25</v>
      </c>
      <c r="J5" s="51">
        <v>0</v>
      </c>
      <c r="K5" s="50">
        <v>26</v>
      </c>
      <c r="L5" s="51">
        <v>1</v>
      </c>
      <c r="M5" s="50">
        <v>27</v>
      </c>
      <c r="N5" s="51">
        <v>2</v>
      </c>
      <c r="O5" s="52">
        <v>25</v>
      </c>
      <c r="P5" s="53">
        <v>0</v>
      </c>
      <c r="Q5" s="50">
        <v>28</v>
      </c>
      <c r="R5" s="51">
        <v>2</v>
      </c>
      <c r="S5" s="52">
        <v>26</v>
      </c>
      <c r="T5" s="53">
        <v>1</v>
      </c>
      <c r="U5" s="50"/>
      <c r="V5" s="51"/>
      <c r="W5" s="94"/>
      <c r="X5" s="94"/>
      <c r="Y5" s="94"/>
      <c r="Z5" s="94"/>
      <c r="AA5" s="94"/>
      <c r="AB5" s="94"/>
      <c r="AC5" s="221" t="str">
        <f t="shared" si="0"/>
        <v/>
      </c>
      <c r="AD5" s="221" t="str">
        <f t="shared" si="1"/>
        <v/>
      </c>
      <c r="AE5" s="221" t="str">
        <f t="shared" si="2"/>
        <v/>
      </c>
      <c r="AF5" s="221" t="str">
        <f t="shared" si="3"/>
        <v/>
      </c>
      <c r="AG5" s="221" t="str">
        <f t="shared" si="4"/>
        <v/>
      </c>
      <c r="AH5" s="222" t="str">
        <f t="shared" si="5"/>
        <v/>
      </c>
      <c r="AI5" s="42">
        <f>IF(COUNT(B5:H5,I5,K5,M5,O5,Q5,S5,U5,#REF!)&gt;0,COUNT(B5:H5,I5,K5,M5,O5,Q5,S5,U5,#REF!),"")</f>
        <v>11</v>
      </c>
      <c r="AJ5" s="51">
        <f t="shared" si="6"/>
        <v>6</v>
      </c>
      <c r="AK5" s="216">
        <f t="shared" si="7"/>
        <v>26.181818181818183</v>
      </c>
      <c r="AL5" s="226">
        <f t="shared" si="8"/>
        <v>6</v>
      </c>
      <c r="AM5" s="46" t="str">
        <f t="shared" si="9"/>
        <v/>
      </c>
      <c r="AN5" s="47">
        <f t="shared" si="10"/>
        <v>5236651.6363636367</v>
      </c>
      <c r="AO5" s="5">
        <f t="shared" si="11"/>
        <v>26.055555555555557</v>
      </c>
      <c r="AP5" s="7">
        <f t="shared" si="12"/>
        <v>0.1262626262626263</v>
      </c>
      <c r="AR5"/>
    </row>
    <row r="6" spans="1:44" ht="18" customHeight="1" x14ac:dyDescent="0.4">
      <c r="A6" s="79" t="s">
        <v>59</v>
      </c>
      <c r="B6" s="48">
        <v>25</v>
      </c>
      <c r="C6" s="49">
        <v>27</v>
      </c>
      <c r="D6" s="48">
        <v>29</v>
      </c>
      <c r="E6" s="48">
        <v>25</v>
      </c>
      <c r="F6" s="48">
        <v>25</v>
      </c>
      <c r="G6" s="49">
        <v>26</v>
      </c>
      <c r="H6" s="48">
        <v>26</v>
      </c>
      <c r="I6" s="50">
        <v>27</v>
      </c>
      <c r="J6" s="51">
        <v>2</v>
      </c>
      <c r="K6" s="50">
        <v>22</v>
      </c>
      <c r="L6" s="51">
        <v>0</v>
      </c>
      <c r="M6" s="50">
        <v>28</v>
      </c>
      <c r="N6" s="51">
        <v>2</v>
      </c>
      <c r="O6" s="52">
        <v>25</v>
      </c>
      <c r="P6" s="53">
        <v>0</v>
      </c>
      <c r="Q6" s="50"/>
      <c r="R6" s="51"/>
      <c r="S6" s="52">
        <v>25</v>
      </c>
      <c r="T6" s="53">
        <v>0</v>
      </c>
      <c r="U6" s="50">
        <v>27</v>
      </c>
      <c r="V6" s="51">
        <v>2</v>
      </c>
      <c r="W6" s="94"/>
      <c r="X6" s="94"/>
      <c r="Y6" s="94"/>
      <c r="Z6" s="94"/>
      <c r="AA6" s="94"/>
      <c r="AB6" s="94"/>
      <c r="AC6" s="221" t="str">
        <f t="shared" si="0"/>
        <v/>
      </c>
      <c r="AD6" s="221" t="str">
        <f t="shared" si="1"/>
        <v/>
      </c>
      <c r="AE6" s="221" t="str">
        <f t="shared" si="2"/>
        <v/>
      </c>
      <c r="AF6" s="221" t="str">
        <f t="shared" si="3"/>
        <v/>
      </c>
      <c r="AG6" s="221" t="str">
        <f t="shared" si="4"/>
        <v/>
      </c>
      <c r="AH6" s="222" t="str">
        <f t="shared" si="5"/>
        <v/>
      </c>
      <c r="AI6" s="42">
        <f>IF(COUNT(B6:H6,I6,K6,M6,O6,Q6,S6,U6,#REF!)&gt;0,COUNT(B6:H6,I6,K6,M6,O6,Q6,S6,U6,#REF!),"")</f>
        <v>13</v>
      </c>
      <c r="AJ6" s="51">
        <f t="shared" si="6"/>
        <v>6</v>
      </c>
      <c r="AK6" s="216">
        <f t="shared" si="7"/>
        <v>25.923076923076923</v>
      </c>
      <c r="AL6" s="226">
        <f t="shared" si="8"/>
        <v>6</v>
      </c>
      <c r="AM6" s="46" t="str">
        <f t="shared" si="9"/>
        <v/>
      </c>
      <c r="AN6" s="47">
        <f t="shared" si="10"/>
        <v>5184952.384615385</v>
      </c>
      <c r="AO6" s="5">
        <f t="shared" si="11"/>
        <v>25.875</v>
      </c>
      <c r="AP6" s="7">
        <f t="shared" si="12"/>
        <v>4.807692307692335E-2</v>
      </c>
      <c r="AR6"/>
    </row>
    <row r="7" spans="1:44" ht="18" customHeight="1" x14ac:dyDescent="0.4">
      <c r="A7" s="79" t="s">
        <v>233</v>
      </c>
      <c r="B7" s="48">
        <v>24</v>
      </c>
      <c r="C7" s="49">
        <v>23</v>
      </c>
      <c r="D7" s="48">
        <v>25</v>
      </c>
      <c r="E7" s="48">
        <v>25</v>
      </c>
      <c r="F7" s="48">
        <v>23</v>
      </c>
      <c r="G7" s="49">
        <v>26</v>
      </c>
      <c r="H7" s="48">
        <v>25</v>
      </c>
      <c r="I7" s="50">
        <v>25</v>
      </c>
      <c r="J7" s="51">
        <v>2</v>
      </c>
      <c r="K7" s="50">
        <v>26</v>
      </c>
      <c r="L7" s="51">
        <v>2</v>
      </c>
      <c r="M7" s="50">
        <v>26</v>
      </c>
      <c r="N7" s="51">
        <v>2</v>
      </c>
      <c r="O7" s="52">
        <v>27</v>
      </c>
      <c r="P7" s="53">
        <v>2</v>
      </c>
      <c r="Q7" s="50"/>
      <c r="R7" s="51"/>
      <c r="S7" s="52"/>
      <c r="T7" s="53"/>
      <c r="U7" s="50">
        <v>24</v>
      </c>
      <c r="V7" s="51">
        <v>0</v>
      </c>
      <c r="W7" s="94"/>
      <c r="X7" s="94"/>
      <c r="Y7" s="94"/>
      <c r="Z7" s="94"/>
      <c r="AA7" s="94"/>
      <c r="AB7" s="94"/>
      <c r="AC7" s="221" t="str">
        <f t="shared" si="0"/>
        <v/>
      </c>
      <c r="AD7" s="221" t="str">
        <f t="shared" si="1"/>
        <v/>
      </c>
      <c r="AE7" s="221" t="str">
        <f t="shared" si="2"/>
        <v/>
      </c>
      <c r="AF7" s="221" t="str">
        <f t="shared" si="3"/>
        <v/>
      </c>
      <c r="AG7" s="221" t="str">
        <f t="shared" si="4"/>
        <v/>
      </c>
      <c r="AH7" s="222" t="str">
        <f t="shared" si="5"/>
        <v/>
      </c>
      <c r="AI7" s="42">
        <f>IF(COUNT(B7:H7,I7,K7,M7,O7,Q7,S7,U7,#REF!)&gt;0,COUNT(B7:H7,I7,K7,M7,O7,Q7,S7,U7,#REF!),"")</f>
        <v>12</v>
      </c>
      <c r="AJ7" s="51">
        <f t="shared" si="6"/>
        <v>5</v>
      </c>
      <c r="AK7" s="216">
        <f t="shared" si="7"/>
        <v>24.916666666666668</v>
      </c>
      <c r="AL7" s="226">
        <f t="shared" si="8"/>
        <v>8</v>
      </c>
      <c r="AM7" s="46" t="str">
        <f t="shared" si="9"/>
        <v/>
      </c>
      <c r="AN7" s="47">
        <f t="shared" si="10"/>
        <v>4983632.333333334</v>
      </c>
      <c r="AO7" s="5" t="str">
        <f t="shared" si="11"/>
        <v/>
      </c>
      <c r="AP7" s="7" t="str">
        <f t="shared" si="12"/>
        <v/>
      </c>
      <c r="AR7"/>
    </row>
    <row r="8" spans="1:44" ht="18" customHeight="1" x14ac:dyDescent="0.4">
      <c r="A8" s="79" t="s">
        <v>75</v>
      </c>
      <c r="B8" s="48">
        <v>26</v>
      </c>
      <c r="C8" s="49">
        <v>25</v>
      </c>
      <c r="D8" s="48">
        <v>24</v>
      </c>
      <c r="E8" s="48">
        <v>26</v>
      </c>
      <c r="F8" s="48"/>
      <c r="G8" s="49">
        <v>23</v>
      </c>
      <c r="H8" s="48">
        <v>24</v>
      </c>
      <c r="I8" s="50">
        <v>25</v>
      </c>
      <c r="J8" s="51">
        <v>1</v>
      </c>
      <c r="K8" s="50">
        <v>23</v>
      </c>
      <c r="L8" s="51">
        <v>0</v>
      </c>
      <c r="M8" s="50">
        <v>25</v>
      </c>
      <c r="N8" s="51">
        <v>1</v>
      </c>
      <c r="O8" s="52"/>
      <c r="P8" s="53"/>
      <c r="Q8" s="50">
        <v>23</v>
      </c>
      <c r="R8" s="51">
        <v>0</v>
      </c>
      <c r="S8" s="52">
        <v>22</v>
      </c>
      <c r="T8" s="53">
        <v>0</v>
      </c>
      <c r="U8" s="50">
        <v>19</v>
      </c>
      <c r="V8" s="51">
        <v>0</v>
      </c>
      <c r="W8" s="95"/>
      <c r="X8" s="95"/>
      <c r="Y8" s="95"/>
      <c r="Z8" s="95"/>
      <c r="AA8" s="95"/>
      <c r="AB8" s="95"/>
      <c r="AC8" s="221" t="str">
        <f t="shared" si="0"/>
        <v/>
      </c>
      <c r="AD8" s="221" t="str">
        <f t="shared" si="1"/>
        <v/>
      </c>
      <c r="AE8" s="221" t="str">
        <f t="shared" si="2"/>
        <v/>
      </c>
      <c r="AF8" s="221" t="str">
        <f t="shared" si="3"/>
        <v/>
      </c>
      <c r="AG8" s="221" t="str">
        <f t="shared" si="4"/>
        <v/>
      </c>
      <c r="AH8" s="222" t="str">
        <f t="shared" si="5"/>
        <v/>
      </c>
      <c r="AI8" s="42">
        <f>IF(COUNT(B8:H8,I8,K8,M8,O8,Q8,S8,U8,#REF!)&gt;0,COUNT(B8:H8,I8,K8,M8,O8,Q8,S8,U8,#REF!),"")</f>
        <v>12</v>
      </c>
      <c r="AJ8" s="51">
        <f t="shared" si="6"/>
        <v>6</v>
      </c>
      <c r="AK8" s="216">
        <f t="shared" si="7"/>
        <v>23.75</v>
      </c>
      <c r="AL8" s="226">
        <f t="shared" si="8"/>
        <v>2</v>
      </c>
      <c r="AM8" s="46" t="str">
        <f t="shared" si="9"/>
        <v/>
      </c>
      <c r="AN8" s="47">
        <f t="shared" si="10"/>
        <v>4750285</v>
      </c>
      <c r="AO8" s="5" t="str">
        <f t="shared" si="11"/>
        <v/>
      </c>
      <c r="AP8" s="7" t="str">
        <f t="shared" si="12"/>
        <v/>
      </c>
      <c r="AR8"/>
    </row>
    <row r="9" spans="1:44" ht="18" customHeight="1" x14ac:dyDescent="0.4">
      <c r="A9" s="79" t="s">
        <v>56</v>
      </c>
      <c r="B9" s="48"/>
      <c r="C9" s="49"/>
      <c r="D9" s="48"/>
      <c r="E9" s="48"/>
      <c r="F9" s="48">
        <v>26</v>
      </c>
      <c r="G9" s="49">
        <v>27</v>
      </c>
      <c r="H9" s="48">
        <v>29</v>
      </c>
      <c r="I9" s="50">
        <v>27</v>
      </c>
      <c r="J9" s="51">
        <v>1</v>
      </c>
      <c r="K9" s="50">
        <v>27</v>
      </c>
      <c r="L9" s="51">
        <v>1</v>
      </c>
      <c r="M9" s="50">
        <v>28</v>
      </c>
      <c r="N9" s="51">
        <v>2</v>
      </c>
      <c r="O9" s="52">
        <v>28</v>
      </c>
      <c r="P9" s="53">
        <v>2</v>
      </c>
      <c r="Q9" s="50">
        <v>30</v>
      </c>
      <c r="R9" s="51">
        <v>2</v>
      </c>
      <c r="S9" s="52">
        <v>27</v>
      </c>
      <c r="T9" s="53">
        <v>1</v>
      </c>
      <c r="U9" s="50">
        <v>27</v>
      </c>
      <c r="V9" s="51">
        <v>1</v>
      </c>
      <c r="W9" s="94"/>
      <c r="X9" s="94"/>
      <c r="Y9" s="94"/>
      <c r="Z9" s="94"/>
      <c r="AA9" s="94"/>
      <c r="AB9" s="94"/>
      <c r="AC9" s="221" t="str">
        <f t="shared" si="0"/>
        <v/>
      </c>
      <c r="AD9" s="221" t="str">
        <f t="shared" si="1"/>
        <v/>
      </c>
      <c r="AE9" s="221" t="str">
        <f t="shared" si="2"/>
        <v/>
      </c>
      <c r="AF9" s="221" t="str">
        <f t="shared" si="3"/>
        <v/>
      </c>
      <c r="AG9" s="221" t="str">
        <f t="shared" si="4"/>
        <v/>
      </c>
      <c r="AH9" s="222" t="str">
        <f t="shared" si="5"/>
        <v/>
      </c>
      <c r="AI9" s="42">
        <f>IF(COUNT(B9:H9,I9,K9,M9,O9,Q9,S9,U9,#REF!)&gt;0,COUNT(B9:H9,I9,K9,M9,O9,Q9,S9,U9,#REF!),"")</f>
        <v>10</v>
      </c>
      <c r="AJ9" s="51">
        <f t="shared" si="6"/>
        <v>7</v>
      </c>
      <c r="AK9" s="216">
        <f t="shared" si="7"/>
        <v>27.6</v>
      </c>
      <c r="AL9" s="226">
        <f t="shared" si="8"/>
        <v>10</v>
      </c>
      <c r="AM9" s="46">
        <f t="shared" si="9"/>
        <v>1</v>
      </c>
      <c r="AN9" s="47">
        <f t="shared" si="10"/>
        <v>2760276</v>
      </c>
      <c r="AO9" s="5">
        <f t="shared" si="11"/>
        <v>27.888888888888889</v>
      </c>
      <c r="AP9" s="7">
        <f t="shared" si="12"/>
        <v>-0.28888888888888786</v>
      </c>
      <c r="AR9"/>
    </row>
    <row r="10" spans="1:44" ht="18" customHeight="1" x14ac:dyDescent="0.4">
      <c r="A10" s="79" t="s">
        <v>134</v>
      </c>
      <c r="B10" s="48">
        <v>27</v>
      </c>
      <c r="C10" s="49">
        <v>25</v>
      </c>
      <c r="D10" s="48">
        <v>26</v>
      </c>
      <c r="E10" s="48">
        <v>25</v>
      </c>
      <c r="F10" s="48">
        <v>26</v>
      </c>
      <c r="G10" s="49"/>
      <c r="H10" s="48">
        <v>24</v>
      </c>
      <c r="I10" s="50"/>
      <c r="J10" s="51"/>
      <c r="K10" s="50">
        <v>28</v>
      </c>
      <c r="L10" s="51">
        <v>2</v>
      </c>
      <c r="M10" s="50">
        <v>29</v>
      </c>
      <c r="N10" s="51">
        <v>2</v>
      </c>
      <c r="O10" s="52">
        <v>26</v>
      </c>
      <c r="P10" s="53">
        <v>1</v>
      </c>
      <c r="Q10" s="50"/>
      <c r="R10" s="51"/>
      <c r="S10" s="52"/>
      <c r="T10" s="53"/>
      <c r="U10" s="50">
        <v>25</v>
      </c>
      <c r="V10" s="51">
        <v>0</v>
      </c>
      <c r="W10" s="95"/>
      <c r="X10" s="95"/>
      <c r="Y10" s="95"/>
      <c r="Z10" s="95"/>
      <c r="AA10" s="95"/>
      <c r="AB10" s="95"/>
      <c r="AC10" s="221" t="str">
        <f t="shared" si="0"/>
        <v/>
      </c>
      <c r="AD10" s="221" t="str">
        <f t="shared" si="1"/>
        <v/>
      </c>
      <c r="AE10" s="221" t="str">
        <f t="shared" si="2"/>
        <v/>
      </c>
      <c r="AF10" s="221" t="str">
        <f t="shared" si="3"/>
        <v/>
      </c>
      <c r="AG10" s="221" t="str">
        <f t="shared" si="4"/>
        <v/>
      </c>
      <c r="AH10" s="222" t="str">
        <f t="shared" si="5"/>
        <v/>
      </c>
      <c r="AI10" s="42">
        <f>IF(COUNT(B10:H10,I10,K10,M10,O10,Q10,S10,U10,#REF!)&gt;0,COUNT(B10:H10,I10,K10,M10,O10,Q10,S10,U10,#REF!),"")</f>
        <v>10</v>
      </c>
      <c r="AJ10" s="51">
        <f t="shared" si="6"/>
        <v>4</v>
      </c>
      <c r="AK10" s="216">
        <f t="shared" si="7"/>
        <v>26.1</v>
      </c>
      <c r="AL10" s="226">
        <f t="shared" si="8"/>
        <v>5</v>
      </c>
      <c r="AM10" s="46" t="str">
        <f t="shared" si="9"/>
        <v/>
      </c>
      <c r="AN10" s="47">
        <f t="shared" si="10"/>
        <v>2610261</v>
      </c>
      <c r="AO10" s="5">
        <f t="shared" si="11"/>
        <v>25.666666666666668</v>
      </c>
      <c r="AP10" s="7">
        <f t="shared" si="12"/>
        <v>0.43333333333333357</v>
      </c>
      <c r="AR10"/>
    </row>
    <row r="11" spans="1:44" ht="18" customHeight="1" x14ac:dyDescent="0.4">
      <c r="A11" s="235" t="s">
        <v>57</v>
      </c>
      <c r="B11" s="48"/>
      <c r="C11" s="49"/>
      <c r="D11" s="48">
        <v>27</v>
      </c>
      <c r="E11" s="48"/>
      <c r="F11" s="48"/>
      <c r="G11" s="49"/>
      <c r="H11" s="48"/>
      <c r="I11" s="50"/>
      <c r="J11" s="51"/>
      <c r="K11" s="50">
        <v>25</v>
      </c>
      <c r="L11" s="51">
        <v>0</v>
      </c>
      <c r="M11" s="50">
        <v>25</v>
      </c>
      <c r="N11" s="51">
        <v>0</v>
      </c>
      <c r="O11" s="52">
        <v>26</v>
      </c>
      <c r="P11" s="53">
        <v>1</v>
      </c>
      <c r="Q11" s="50">
        <v>26</v>
      </c>
      <c r="R11" s="51">
        <v>1</v>
      </c>
      <c r="S11" s="52">
        <v>28</v>
      </c>
      <c r="T11" s="53">
        <v>2</v>
      </c>
      <c r="U11" s="50">
        <v>25</v>
      </c>
      <c r="V11" s="51">
        <v>0</v>
      </c>
      <c r="W11" s="94"/>
      <c r="X11" s="94"/>
      <c r="Y11" s="94"/>
      <c r="Z11" s="94"/>
      <c r="AA11" s="94"/>
      <c r="AB11" s="94"/>
      <c r="AC11" s="221" t="str">
        <f t="shared" si="0"/>
        <v/>
      </c>
      <c r="AD11" s="221" t="str">
        <f t="shared" si="1"/>
        <v/>
      </c>
      <c r="AE11" s="221" t="str">
        <f t="shared" si="2"/>
        <v/>
      </c>
      <c r="AF11" s="221" t="str">
        <f t="shared" si="3"/>
        <v/>
      </c>
      <c r="AG11" s="221" t="str">
        <f t="shared" si="4"/>
        <v/>
      </c>
      <c r="AH11" s="222" t="str">
        <f t="shared" si="5"/>
        <v/>
      </c>
      <c r="AI11" s="42">
        <f>IF(COUNT(B11:H11,I11,K11,M11,O11,Q11,S11,U11,#REF!)&gt;0,COUNT(B11:H11,I11,K11,M11,O11,Q11,S11,U11,#REF!),"")</f>
        <v>7</v>
      </c>
      <c r="AJ11" s="51">
        <f t="shared" si="6"/>
        <v>6</v>
      </c>
      <c r="AK11" s="216">
        <f t="shared" si="7"/>
        <v>26</v>
      </c>
      <c r="AL11" s="226">
        <f t="shared" si="8"/>
        <v>4</v>
      </c>
      <c r="AM11" s="46" t="str">
        <f t="shared" si="9"/>
        <v/>
      </c>
      <c r="AN11" s="47">
        <f t="shared" si="10"/>
        <v>2600182</v>
      </c>
      <c r="AO11" s="5" t="str">
        <f t="shared" si="11"/>
        <v/>
      </c>
      <c r="AP11" s="7" t="str">
        <f t="shared" si="12"/>
        <v/>
      </c>
      <c r="AR11"/>
    </row>
    <row r="12" spans="1:44" ht="18" customHeight="1" x14ac:dyDescent="0.4">
      <c r="A12" s="81" t="s">
        <v>237</v>
      </c>
      <c r="B12" s="48"/>
      <c r="C12" s="49"/>
      <c r="D12" s="48">
        <v>25</v>
      </c>
      <c r="E12" s="48">
        <v>24</v>
      </c>
      <c r="F12" s="48">
        <v>23</v>
      </c>
      <c r="G12" s="49">
        <v>26</v>
      </c>
      <c r="H12" s="48">
        <v>26</v>
      </c>
      <c r="I12" s="50">
        <v>25</v>
      </c>
      <c r="J12" s="51">
        <v>1</v>
      </c>
      <c r="K12" s="50">
        <v>28</v>
      </c>
      <c r="L12" s="51">
        <v>2</v>
      </c>
      <c r="M12" s="50">
        <v>24</v>
      </c>
      <c r="N12" s="51">
        <v>0</v>
      </c>
      <c r="O12" s="52">
        <v>25</v>
      </c>
      <c r="P12" s="53">
        <v>1</v>
      </c>
      <c r="Q12" s="50"/>
      <c r="R12" s="51"/>
      <c r="S12" s="52"/>
      <c r="T12" s="53"/>
      <c r="U12" s="50">
        <v>26</v>
      </c>
      <c r="V12" s="51">
        <v>2</v>
      </c>
      <c r="W12" s="94"/>
      <c r="X12" s="94"/>
      <c r="Y12" s="94"/>
      <c r="Z12" s="94"/>
      <c r="AA12" s="94"/>
      <c r="AB12" s="94"/>
      <c r="AC12" s="221" t="str">
        <f t="shared" si="0"/>
        <v/>
      </c>
      <c r="AD12" s="221" t="str">
        <f t="shared" si="1"/>
        <v/>
      </c>
      <c r="AE12" s="221" t="str">
        <f t="shared" si="2"/>
        <v/>
      </c>
      <c r="AF12" s="221" t="str">
        <f t="shared" si="3"/>
        <v/>
      </c>
      <c r="AG12" s="221" t="str">
        <f t="shared" si="4"/>
        <v/>
      </c>
      <c r="AH12" s="222" t="str">
        <f t="shared" si="5"/>
        <v/>
      </c>
      <c r="AI12" s="42">
        <f>IF(COUNT(B12:H12,I12,K12,M12,O12,Q12,S12,U12,#REF!)&gt;0,COUNT(B12:H12,I12,K12,M12,O12,Q12,S12,U12,#REF!),"")</f>
        <v>10</v>
      </c>
      <c r="AJ12" s="51">
        <f t="shared" si="6"/>
        <v>5</v>
      </c>
      <c r="AK12" s="216">
        <f t="shared" si="7"/>
        <v>25.2</v>
      </c>
      <c r="AL12" s="226">
        <f t="shared" si="8"/>
        <v>6</v>
      </c>
      <c r="AM12" s="46" t="str">
        <f t="shared" si="9"/>
        <v/>
      </c>
      <c r="AN12" s="47">
        <f t="shared" si="10"/>
        <v>2520252</v>
      </c>
      <c r="AO12" s="5" t="str">
        <f t="shared" si="11"/>
        <v/>
      </c>
      <c r="AP12" s="7" t="str">
        <f t="shared" si="12"/>
        <v/>
      </c>
      <c r="AR12"/>
    </row>
    <row r="13" spans="1:44" ht="18" customHeight="1" x14ac:dyDescent="0.4">
      <c r="A13" s="78" t="s">
        <v>138</v>
      </c>
      <c r="B13" s="48"/>
      <c r="C13" s="55"/>
      <c r="D13" s="54">
        <v>23</v>
      </c>
      <c r="E13" s="54"/>
      <c r="F13" s="54">
        <v>25</v>
      </c>
      <c r="G13" s="55">
        <v>24</v>
      </c>
      <c r="H13" s="54">
        <v>24</v>
      </c>
      <c r="I13" s="56">
        <v>25</v>
      </c>
      <c r="J13" s="57">
        <v>2</v>
      </c>
      <c r="K13" s="56">
        <v>26</v>
      </c>
      <c r="L13" s="57">
        <v>2</v>
      </c>
      <c r="M13" s="56">
        <v>24</v>
      </c>
      <c r="N13" s="57">
        <v>1</v>
      </c>
      <c r="O13" s="58"/>
      <c r="P13" s="59"/>
      <c r="Q13" s="56">
        <v>28</v>
      </c>
      <c r="R13" s="57">
        <v>2</v>
      </c>
      <c r="S13" s="58"/>
      <c r="T13" s="59"/>
      <c r="U13" s="56"/>
      <c r="V13" s="57"/>
      <c r="W13" s="94"/>
      <c r="X13" s="94"/>
      <c r="Y13" s="94"/>
      <c r="Z13" s="94"/>
      <c r="AA13" s="94"/>
      <c r="AB13" s="94"/>
      <c r="AC13" s="221" t="str">
        <f t="shared" si="0"/>
        <v/>
      </c>
      <c r="AD13" s="221" t="str">
        <f t="shared" si="1"/>
        <v/>
      </c>
      <c r="AE13" s="221" t="str">
        <f t="shared" si="2"/>
        <v/>
      </c>
      <c r="AF13" s="221" t="str">
        <f t="shared" si="3"/>
        <v/>
      </c>
      <c r="AG13" s="221" t="str">
        <f t="shared" si="4"/>
        <v/>
      </c>
      <c r="AH13" s="222" t="str">
        <f t="shared" si="5"/>
        <v/>
      </c>
      <c r="AI13" s="42">
        <f>IF(COUNT(B13:H13,I13,K13,M13,O13,Q13,S13,U13,#REF!)&gt;0,COUNT(B13:H13,I13,K13,M13,O13,Q13,S13,U13,#REF!),"")</f>
        <v>8</v>
      </c>
      <c r="AJ13" s="51">
        <f t="shared" si="6"/>
        <v>4</v>
      </c>
      <c r="AK13" s="216">
        <f t="shared" si="7"/>
        <v>24.875</v>
      </c>
      <c r="AL13" s="226">
        <f t="shared" si="8"/>
        <v>7</v>
      </c>
      <c r="AM13" s="46" t="str">
        <f t="shared" si="9"/>
        <v/>
      </c>
      <c r="AN13" s="47">
        <f t="shared" si="10"/>
        <v>2487699</v>
      </c>
      <c r="AO13" s="5" t="str">
        <f t="shared" si="11"/>
        <v/>
      </c>
      <c r="AP13" s="7" t="str">
        <f t="shared" si="12"/>
        <v/>
      </c>
      <c r="AR13"/>
    </row>
    <row r="14" spans="1:44" ht="18" customHeight="1" x14ac:dyDescent="0.4">
      <c r="A14" s="81" t="s">
        <v>60</v>
      </c>
      <c r="B14" s="48"/>
      <c r="C14" s="49">
        <v>24</v>
      </c>
      <c r="D14" s="48">
        <v>25</v>
      </c>
      <c r="E14" s="48"/>
      <c r="F14" s="48"/>
      <c r="G14" s="49">
        <v>23</v>
      </c>
      <c r="H14" s="48">
        <v>24</v>
      </c>
      <c r="I14" s="50"/>
      <c r="J14" s="51"/>
      <c r="K14" s="50"/>
      <c r="L14" s="51"/>
      <c r="M14" s="50"/>
      <c r="N14" s="51"/>
      <c r="O14" s="52">
        <v>24</v>
      </c>
      <c r="P14" s="53">
        <v>1</v>
      </c>
      <c r="Q14" s="50">
        <v>27</v>
      </c>
      <c r="R14" s="51">
        <v>2</v>
      </c>
      <c r="S14" s="52"/>
      <c r="T14" s="53"/>
      <c r="U14" s="50">
        <v>26</v>
      </c>
      <c r="V14" s="51">
        <v>2</v>
      </c>
      <c r="W14" s="94"/>
      <c r="X14" s="94"/>
      <c r="Y14" s="94"/>
      <c r="Z14" s="94"/>
      <c r="AA14" s="94"/>
      <c r="AB14" s="94"/>
      <c r="AC14" s="221" t="str">
        <f t="shared" si="0"/>
        <v/>
      </c>
      <c r="AD14" s="221" t="str">
        <f t="shared" si="1"/>
        <v/>
      </c>
      <c r="AE14" s="221" t="str">
        <f t="shared" si="2"/>
        <v/>
      </c>
      <c r="AF14" s="221" t="str">
        <f t="shared" si="3"/>
        <v/>
      </c>
      <c r="AG14" s="221" t="str">
        <f t="shared" si="4"/>
        <v/>
      </c>
      <c r="AH14" s="222" t="str">
        <f t="shared" si="5"/>
        <v/>
      </c>
      <c r="AI14" s="42">
        <f>IF(COUNT(B14:H14,I14,K14,M14,O14,Q14,S14,U14,#REF!)&gt;0,COUNT(B14:H14,I14,K14,M14,O14,Q14,S14,U14,#REF!),"")</f>
        <v>7</v>
      </c>
      <c r="AJ14" s="51">
        <f t="shared" si="6"/>
        <v>3</v>
      </c>
      <c r="AK14" s="216">
        <f t="shared" si="7"/>
        <v>24.714285714285715</v>
      </c>
      <c r="AL14" s="226">
        <f t="shared" si="8"/>
        <v>5</v>
      </c>
      <c r="AM14" s="46" t="str">
        <f t="shared" si="9"/>
        <v/>
      </c>
      <c r="AN14" s="47">
        <f t="shared" si="10"/>
        <v>2471601.5714285714</v>
      </c>
      <c r="AO14" s="5">
        <f t="shared" si="11"/>
        <v>25</v>
      </c>
      <c r="AP14" s="7">
        <f t="shared" si="12"/>
        <v>-0.2857142857142847</v>
      </c>
      <c r="AR14"/>
    </row>
    <row r="15" spans="1:44" ht="18" customHeight="1" x14ac:dyDescent="0.4">
      <c r="A15" s="79" t="s">
        <v>198</v>
      </c>
      <c r="B15" s="48"/>
      <c r="C15" s="49"/>
      <c r="D15" s="48"/>
      <c r="E15" s="48"/>
      <c r="F15" s="48"/>
      <c r="G15" s="49">
        <v>24</v>
      </c>
      <c r="H15" s="48"/>
      <c r="I15" s="50"/>
      <c r="J15" s="51"/>
      <c r="K15" s="50"/>
      <c r="L15" s="51"/>
      <c r="M15" s="50">
        <v>21</v>
      </c>
      <c r="N15" s="51">
        <v>0</v>
      </c>
      <c r="O15" s="52"/>
      <c r="P15" s="53"/>
      <c r="Q15" s="50"/>
      <c r="R15" s="51"/>
      <c r="S15" s="52"/>
      <c r="T15" s="53"/>
      <c r="U15" s="50"/>
      <c r="V15" s="51"/>
      <c r="W15" s="94"/>
      <c r="X15" s="94"/>
      <c r="Y15" s="94"/>
      <c r="Z15" s="94"/>
      <c r="AA15" s="94"/>
      <c r="AB15" s="94"/>
      <c r="AC15" s="221" t="str">
        <f t="shared" si="0"/>
        <v/>
      </c>
      <c r="AD15" s="221" t="str">
        <f t="shared" si="1"/>
        <v/>
      </c>
      <c r="AE15" s="221" t="str">
        <f t="shared" si="2"/>
        <v/>
      </c>
      <c r="AF15" s="221" t="str">
        <f t="shared" si="3"/>
        <v/>
      </c>
      <c r="AG15" s="221" t="str">
        <f t="shared" si="4"/>
        <v/>
      </c>
      <c r="AH15" s="222" t="str">
        <f t="shared" si="5"/>
        <v/>
      </c>
      <c r="AI15" s="42">
        <f>IF(COUNT(B15:H15,I15,K15,M15,O15,Q15,S15,U15,#REF!)&gt;0,COUNT(B15:H15,I15,K15,M15,O15,Q15,S15,U15,#REF!),"")</f>
        <v>2</v>
      </c>
      <c r="AJ15" s="51">
        <f t="shared" si="6"/>
        <v>1</v>
      </c>
      <c r="AK15" s="216">
        <f t="shared" si="7"/>
        <v>22.5</v>
      </c>
      <c r="AL15" s="226">
        <f t="shared" si="8"/>
        <v>0</v>
      </c>
      <c r="AM15" s="46" t="str">
        <f t="shared" si="9"/>
        <v/>
      </c>
      <c r="AN15" s="47">
        <f t="shared" si="10"/>
        <v>2250045</v>
      </c>
      <c r="AO15" s="5" t="str">
        <f t="shared" si="11"/>
        <v/>
      </c>
      <c r="AP15" s="7" t="str">
        <f t="shared" si="12"/>
        <v/>
      </c>
      <c r="AR15"/>
    </row>
    <row r="16" spans="1:44" ht="18" customHeight="1" x14ac:dyDescent="0.4">
      <c r="A16" s="80" t="s">
        <v>253</v>
      </c>
      <c r="B16" s="48"/>
      <c r="C16" s="55"/>
      <c r="D16" s="54"/>
      <c r="E16" s="54"/>
      <c r="F16" s="54"/>
      <c r="G16" s="55"/>
      <c r="H16" s="54"/>
      <c r="I16" s="56"/>
      <c r="J16" s="57"/>
      <c r="K16" s="56"/>
      <c r="L16" s="57"/>
      <c r="M16" s="56"/>
      <c r="N16" s="57"/>
      <c r="O16" s="58"/>
      <c r="P16" s="59"/>
      <c r="Q16" s="56"/>
      <c r="R16" s="57"/>
      <c r="S16" s="58"/>
      <c r="T16" s="59"/>
      <c r="U16" s="56">
        <v>22</v>
      </c>
      <c r="V16" s="57">
        <v>1</v>
      </c>
      <c r="W16" s="95"/>
      <c r="X16" s="95"/>
      <c r="Y16" s="95"/>
      <c r="Z16" s="95"/>
      <c r="AA16" s="95"/>
      <c r="AB16" s="95"/>
      <c r="AC16" s="221" t="str">
        <f t="shared" si="0"/>
        <v/>
      </c>
      <c r="AD16" s="221" t="str">
        <f t="shared" si="1"/>
        <v/>
      </c>
      <c r="AE16" s="221" t="str">
        <f t="shared" si="2"/>
        <v/>
      </c>
      <c r="AF16" s="221" t="str">
        <f t="shared" si="3"/>
        <v/>
      </c>
      <c r="AG16" s="221" t="str">
        <f t="shared" si="4"/>
        <v/>
      </c>
      <c r="AH16" s="222" t="str">
        <f t="shared" si="5"/>
        <v/>
      </c>
      <c r="AI16" s="42">
        <f>IF(COUNT(B16:H16,I16,K16,M16,O16,Q16,S16,U16,#REF!)&gt;0,COUNT(B16:H16,I16,K16,M16,O16,Q16,S16,U16,#REF!),"")</f>
        <v>1</v>
      </c>
      <c r="AJ16" s="51">
        <f t="shared" si="6"/>
        <v>1</v>
      </c>
      <c r="AK16" s="216">
        <f t="shared" si="7"/>
        <v>22</v>
      </c>
      <c r="AL16" s="226">
        <f t="shared" si="8"/>
        <v>1</v>
      </c>
      <c r="AM16" s="46" t="str">
        <f t="shared" si="9"/>
        <v/>
      </c>
      <c r="AN16" s="47">
        <f t="shared" si="10"/>
        <v>2200022</v>
      </c>
      <c r="AO16" s="5" t="str">
        <f t="shared" si="11"/>
        <v/>
      </c>
      <c r="AP16" s="7" t="str">
        <f t="shared" si="12"/>
        <v/>
      </c>
      <c r="AR16"/>
    </row>
    <row r="17" spans="1:44" ht="18" customHeight="1" x14ac:dyDescent="0.4">
      <c r="A17" s="79"/>
      <c r="B17" s="48"/>
      <c r="C17" s="55"/>
      <c r="D17" s="54"/>
      <c r="E17" s="54"/>
      <c r="F17" s="54"/>
      <c r="G17" s="55"/>
      <c r="H17" s="54"/>
      <c r="I17" s="56"/>
      <c r="J17" s="57"/>
      <c r="K17" s="56"/>
      <c r="L17" s="57"/>
      <c r="M17" s="56"/>
      <c r="N17" s="57"/>
      <c r="O17" s="58"/>
      <c r="P17" s="59"/>
      <c r="Q17" s="56"/>
      <c r="R17" s="57"/>
      <c r="S17" s="58"/>
      <c r="T17" s="59"/>
      <c r="U17" s="56"/>
      <c r="V17" s="57"/>
      <c r="W17" s="95"/>
      <c r="X17" s="95"/>
      <c r="Y17" s="95"/>
      <c r="Z17" s="95"/>
      <c r="AA17" s="95"/>
      <c r="AB17" s="95"/>
      <c r="AC17" s="221" t="str">
        <f t="shared" ref="AC17:AC22" si="13">IF(W17&gt;0,INT(W17),"")</f>
        <v/>
      </c>
      <c r="AD17" s="221" t="str">
        <f t="shared" ref="AD17:AD22" si="14">IF(X17&gt;0,INT(X17),"")</f>
        <v/>
      </c>
      <c r="AE17" s="221" t="str">
        <f t="shared" ref="AE17:AE22" si="15">IF(Y17&gt;0,INT(Y17),"")</f>
        <v/>
      </c>
      <c r="AF17" s="221" t="str">
        <f t="shared" ref="AF17:AF22" si="16">IF(Z17&gt;0,INT(Z17),"")</f>
        <v/>
      </c>
      <c r="AG17" s="221" t="str">
        <f t="shared" ref="AG17:AG22" si="17">IF(AA17&gt;0,INT(AA17),"")</f>
        <v/>
      </c>
      <c r="AH17" s="222" t="str">
        <f t="shared" ref="AH17:AH22" si="18">IF(AB17&gt;0,INT(AB17),"")</f>
        <v/>
      </c>
      <c r="AI17" s="42" t="str">
        <f>IF(COUNT(B17:H17,I17,K17,M17,O17,Q17,S17,U17,#REF!)&gt;0,COUNT(B17:H17,I17,K17,M17,O17,Q17,S17,U17,#REF!),"")</f>
        <v/>
      </c>
      <c r="AJ17" s="51" t="str">
        <f t="shared" ref="AJ17:AJ22" si="19">IF(COUNT(J17,L17,N17,P17,R17,T17,V17)&gt;0,COUNT(J17,L17,N17,P17,R17,T17,V17),"")</f>
        <v/>
      </c>
      <c r="AK17" s="216" t="str">
        <f t="shared" ref="AK17:AK22" si="20">IF(COUNT(B17:AB17)&gt;0,AVERAGE(B17:H17,I17,K17,M17,O17,Q17,S17,U17,AC17:AH17),"")</f>
        <v/>
      </c>
      <c r="AL17" s="226" t="str">
        <f t="shared" ref="AL17:AL22" si="21">IF(COUNT(J17,L17,N17,P17,R17,T17,V17),SUM(J17,L17,N17,P17,R17,T17,V17),"")</f>
        <v/>
      </c>
      <c r="AM17" s="46" t="str">
        <f t="shared" ref="AM17:AM22" si="22">IF(COUNTIF(B17:AB17,"&gt;=30")&gt;0,COUNTIF(B17:AB17,"&gt;=30"),"")</f>
        <v/>
      </c>
      <c r="AN17" s="47">
        <f t="shared" ref="AN17:AN22" si="23">IF(AI17&lt;&gt;"",IF(OR((B$37+B$39)&lt;10,AI17&gt;=(B$37+B$39)*0.75),200000,100000)*AK17+SUM(U17,S17,Q17,O17,M17,K17,I17,B17:H17,AC17:AH17),0)</f>
        <v>0</v>
      </c>
      <c r="AO17" s="5" t="str">
        <f t="shared" ref="AO17:AO22" si="24">IF(COUNTBLANK(A17)=0,IF(VLOOKUP(A17,LastSeason,1,TRUE)=A17,VLOOKUP(A17,LastSeason,2,FALSE),""),"")</f>
        <v/>
      </c>
      <c r="AP17" s="7" t="str">
        <f t="shared" ref="AP17:AP22" si="25">IF(AND(AO17&lt;&gt;"",AK17&lt;&gt;""),AK17-AO17,"")</f>
        <v/>
      </c>
      <c r="AR17"/>
    </row>
    <row r="18" spans="1:44" ht="18" customHeight="1" x14ac:dyDescent="0.4">
      <c r="A18" s="80"/>
      <c r="B18" s="48"/>
      <c r="C18" s="49"/>
      <c r="D18" s="48"/>
      <c r="E18" s="48"/>
      <c r="F18" s="48"/>
      <c r="G18" s="49"/>
      <c r="H18" s="48"/>
      <c r="I18" s="50"/>
      <c r="J18" s="51"/>
      <c r="K18" s="50"/>
      <c r="L18" s="51"/>
      <c r="M18" s="50"/>
      <c r="N18" s="51"/>
      <c r="O18" s="52"/>
      <c r="P18" s="53"/>
      <c r="Q18" s="50"/>
      <c r="R18" s="51"/>
      <c r="S18" s="52"/>
      <c r="T18" s="53"/>
      <c r="U18" s="50"/>
      <c r="V18" s="51"/>
      <c r="W18" s="94"/>
      <c r="X18" s="94"/>
      <c r="Y18" s="94"/>
      <c r="Z18" s="94"/>
      <c r="AA18" s="94"/>
      <c r="AB18" s="94"/>
      <c r="AC18" s="221" t="str">
        <f t="shared" si="13"/>
        <v/>
      </c>
      <c r="AD18" s="221" t="str">
        <f t="shared" si="14"/>
        <v/>
      </c>
      <c r="AE18" s="221" t="str">
        <f t="shared" si="15"/>
        <v/>
      </c>
      <c r="AF18" s="221" t="str">
        <f t="shared" si="16"/>
        <v/>
      </c>
      <c r="AG18" s="221" t="str">
        <f t="shared" si="17"/>
        <v/>
      </c>
      <c r="AH18" s="222" t="str">
        <f t="shared" si="18"/>
        <v/>
      </c>
      <c r="AI18" s="42" t="str">
        <f>IF(COUNT(B18:H18,I18,K18,M18,O18,Q18,S18,U18,#REF!)&gt;0,COUNT(B18:H18,I18,K18,M18,O18,Q18,S18,U18,#REF!),"")</f>
        <v/>
      </c>
      <c r="AJ18" s="51" t="str">
        <f t="shared" si="19"/>
        <v/>
      </c>
      <c r="AK18" s="216" t="str">
        <f t="shared" si="20"/>
        <v/>
      </c>
      <c r="AL18" s="226" t="str">
        <f t="shared" si="21"/>
        <v/>
      </c>
      <c r="AM18" s="46" t="str">
        <f t="shared" si="22"/>
        <v/>
      </c>
      <c r="AN18" s="47">
        <f t="shared" si="23"/>
        <v>0</v>
      </c>
      <c r="AO18" s="5" t="str">
        <f t="shared" si="24"/>
        <v/>
      </c>
      <c r="AP18" s="7" t="str">
        <f t="shared" si="25"/>
        <v/>
      </c>
      <c r="AR18"/>
    </row>
    <row r="19" spans="1:44" ht="18" customHeight="1" x14ac:dyDescent="0.4">
      <c r="A19" s="80"/>
      <c r="B19" s="48"/>
      <c r="C19" s="55"/>
      <c r="D19" s="54"/>
      <c r="E19" s="54"/>
      <c r="F19" s="54"/>
      <c r="G19" s="55"/>
      <c r="H19" s="54"/>
      <c r="I19" s="56"/>
      <c r="J19" s="57"/>
      <c r="K19" s="56"/>
      <c r="L19" s="57"/>
      <c r="M19" s="56"/>
      <c r="N19" s="57"/>
      <c r="O19" s="58"/>
      <c r="P19" s="59"/>
      <c r="Q19" s="56"/>
      <c r="R19" s="57"/>
      <c r="S19" s="58"/>
      <c r="T19" s="59"/>
      <c r="U19" s="56"/>
      <c r="V19" s="57"/>
      <c r="W19" s="95"/>
      <c r="X19" s="95"/>
      <c r="Y19" s="95"/>
      <c r="Z19" s="95"/>
      <c r="AA19" s="95"/>
      <c r="AB19" s="95"/>
      <c r="AC19" s="221" t="str">
        <f t="shared" si="13"/>
        <v/>
      </c>
      <c r="AD19" s="221" t="str">
        <f t="shared" si="14"/>
        <v/>
      </c>
      <c r="AE19" s="221" t="str">
        <f t="shared" si="15"/>
        <v/>
      </c>
      <c r="AF19" s="221" t="str">
        <f t="shared" si="16"/>
        <v/>
      </c>
      <c r="AG19" s="221" t="str">
        <f t="shared" si="17"/>
        <v/>
      </c>
      <c r="AH19" s="222" t="str">
        <f t="shared" si="18"/>
        <v/>
      </c>
      <c r="AI19" s="42" t="str">
        <f>IF(COUNT(B19:H19,I19,K19,M19,O19,Q19,S19,U19,#REF!)&gt;0,COUNT(B19:H19,I19,K19,M19,O19,Q19,S19,U19,#REF!),"")</f>
        <v/>
      </c>
      <c r="AJ19" s="51" t="str">
        <f t="shared" si="19"/>
        <v/>
      </c>
      <c r="AK19" s="216" t="str">
        <f t="shared" si="20"/>
        <v/>
      </c>
      <c r="AL19" s="226" t="str">
        <f t="shared" si="21"/>
        <v/>
      </c>
      <c r="AM19" s="46" t="str">
        <f t="shared" si="22"/>
        <v/>
      </c>
      <c r="AN19" s="47">
        <f t="shared" si="23"/>
        <v>0</v>
      </c>
      <c r="AO19" s="5" t="str">
        <f t="shared" si="24"/>
        <v/>
      </c>
      <c r="AP19" s="7" t="str">
        <f t="shared" si="25"/>
        <v/>
      </c>
      <c r="AR19"/>
    </row>
    <row r="20" spans="1:44" ht="18" customHeight="1" x14ac:dyDescent="0.4">
      <c r="A20" s="80"/>
      <c r="B20" s="48"/>
      <c r="C20" s="55"/>
      <c r="D20" s="54"/>
      <c r="E20" s="54"/>
      <c r="F20" s="54"/>
      <c r="G20" s="55"/>
      <c r="H20" s="54"/>
      <c r="I20" s="56"/>
      <c r="J20" s="57"/>
      <c r="K20" s="56"/>
      <c r="L20" s="57"/>
      <c r="M20" s="56"/>
      <c r="N20" s="57"/>
      <c r="O20" s="58"/>
      <c r="P20" s="59"/>
      <c r="Q20" s="56"/>
      <c r="R20" s="57"/>
      <c r="S20" s="58"/>
      <c r="T20" s="59"/>
      <c r="U20" s="56"/>
      <c r="V20" s="57"/>
      <c r="W20" s="95"/>
      <c r="X20" s="95"/>
      <c r="Y20" s="95"/>
      <c r="Z20" s="95"/>
      <c r="AA20" s="95"/>
      <c r="AB20" s="95"/>
      <c r="AC20" s="221" t="str">
        <f t="shared" si="13"/>
        <v/>
      </c>
      <c r="AD20" s="221" t="str">
        <f t="shared" si="14"/>
        <v/>
      </c>
      <c r="AE20" s="221" t="str">
        <f t="shared" si="15"/>
        <v/>
      </c>
      <c r="AF20" s="221" t="str">
        <f t="shared" si="16"/>
        <v/>
      </c>
      <c r="AG20" s="221" t="str">
        <f t="shared" si="17"/>
        <v/>
      </c>
      <c r="AH20" s="222" t="str">
        <f t="shared" si="18"/>
        <v/>
      </c>
      <c r="AI20" s="42" t="str">
        <f>IF(COUNT(B20:H20,I20,K20,M20,O20,Q20,S20,U20,#REF!)&gt;0,COUNT(B20:H20,I20,K20,M20,O20,Q20,S20,U20,#REF!),"")</f>
        <v/>
      </c>
      <c r="AJ20" s="51" t="str">
        <f t="shared" si="19"/>
        <v/>
      </c>
      <c r="AK20" s="216" t="str">
        <f t="shared" si="20"/>
        <v/>
      </c>
      <c r="AL20" s="226" t="str">
        <f t="shared" si="21"/>
        <v/>
      </c>
      <c r="AM20" s="46" t="str">
        <f t="shared" si="22"/>
        <v/>
      </c>
      <c r="AN20" s="47">
        <f t="shared" si="23"/>
        <v>0</v>
      </c>
      <c r="AO20" s="5" t="str">
        <f t="shared" si="24"/>
        <v/>
      </c>
      <c r="AP20" s="7" t="str">
        <f t="shared" si="25"/>
        <v/>
      </c>
      <c r="AR20"/>
    </row>
    <row r="21" spans="1:44" ht="18" customHeight="1" x14ac:dyDescent="0.4">
      <c r="A21" s="80"/>
      <c r="B21" s="48"/>
      <c r="C21" s="55"/>
      <c r="D21" s="54"/>
      <c r="E21" s="54"/>
      <c r="F21" s="54"/>
      <c r="G21" s="55"/>
      <c r="H21" s="54"/>
      <c r="I21" s="56"/>
      <c r="J21" s="57"/>
      <c r="K21" s="56"/>
      <c r="L21" s="57"/>
      <c r="M21" s="56"/>
      <c r="N21" s="57"/>
      <c r="O21" s="58"/>
      <c r="P21" s="59"/>
      <c r="Q21" s="56"/>
      <c r="R21" s="57"/>
      <c r="S21" s="58"/>
      <c r="T21" s="59"/>
      <c r="U21" s="56"/>
      <c r="V21" s="57"/>
      <c r="W21" s="95"/>
      <c r="X21" s="95"/>
      <c r="Y21" s="95"/>
      <c r="Z21" s="95"/>
      <c r="AA21" s="95"/>
      <c r="AB21" s="95"/>
      <c r="AC21" s="221" t="str">
        <f t="shared" si="13"/>
        <v/>
      </c>
      <c r="AD21" s="221" t="str">
        <f t="shared" si="14"/>
        <v/>
      </c>
      <c r="AE21" s="221" t="str">
        <f t="shared" si="15"/>
        <v/>
      </c>
      <c r="AF21" s="221" t="str">
        <f t="shared" si="16"/>
        <v/>
      </c>
      <c r="AG21" s="221" t="str">
        <f t="shared" si="17"/>
        <v/>
      </c>
      <c r="AH21" s="222" t="str">
        <f t="shared" si="18"/>
        <v/>
      </c>
      <c r="AI21" s="42" t="str">
        <f>IF(COUNT(B21:H21,I21,K21,M21,O21,Q21,S21,U21,#REF!)&gt;0,COUNT(B21:H21,I21,K21,M21,O21,Q21,S21,U21,#REF!),"")</f>
        <v/>
      </c>
      <c r="AJ21" s="51" t="str">
        <f t="shared" si="19"/>
        <v/>
      </c>
      <c r="AK21" s="216" t="str">
        <f t="shared" si="20"/>
        <v/>
      </c>
      <c r="AL21" s="226" t="str">
        <f t="shared" si="21"/>
        <v/>
      </c>
      <c r="AM21" s="46" t="str">
        <f t="shared" si="22"/>
        <v/>
      </c>
      <c r="AN21" s="47">
        <f t="shared" si="23"/>
        <v>0</v>
      </c>
      <c r="AO21" s="5" t="str">
        <f t="shared" si="24"/>
        <v/>
      </c>
      <c r="AP21" s="7" t="str">
        <f t="shared" si="25"/>
        <v/>
      </c>
      <c r="AR21"/>
    </row>
    <row r="22" spans="1:44" ht="18" customHeight="1" thickBot="1" x14ac:dyDescent="0.45">
      <c r="A22" s="82"/>
      <c r="B22" s="60"/>
      <c r="C22" s="61"/>
      <c r="D22" s="60"/>
      <c r="E22" s="60"/>
      <c r="F22" s="60"/>
      <c r="G22" s="61"/>
      <c r="H22" s="60"/>
      <c r="I22" s="62"/>
      <c r="J22" s="63"/>
      <c r="K22" s="62"/>
      <c r="L22" s="63"/>
      <c r="M22" s="62"/>
      <c r="N22" s="63"/>
      <c r="O22" s="64"/>
      <c r="P22" s="65"/>
      <c r="Q22" s="62"/>
      <c r="R22" s="63"/>
      <c r="S22" s="64"/>
      <c r="T22" s="65"/>
      <c r="U22" s="62"/>
      <c r="V22" s="63"/>
      <c r="W22" s="97"/>
      <c r="X22" s="97"/>
      <c r="Y22" s="97"/>
      <c r="Z22" s="97"/>
      <c r="AA22" s="97"/>
      <c r="AB22" s="97"/>
      <c r="AC22" s="223" t="str">
        <f t="shared" si="13"/>
        <v/>
      </c>
      <c r="AD22" s="223" t="str">
        <f t="shared" si="14"/>
        <v/>
      </c>
      <c r="AE22" s="223" t="str">
        <f t="shared" si="15"/>
        <v/>
      </c>
      <c r="AF22" s="223" t="str">
        <f t="shared" si="16"/>
        <v/>
      </c>
      <c r="AG22" s="223" t="str">
        <f t="shared" si="17"/>
        <v/>
      </c>
      <c r="AH22" s="224" t="str">
        <f t="shared" si="18"/>
        <v/>
      </c>
      <c r="AI22" s="225" t="str">
        <f>IF(COUNT(B22:H22,I22,K22,M22,O22,Q22,S22,U22,#REF!)&gt;0,COUNT(B22:H22,I22,K22,M22,O22,Q22,S22,U22,#REF!),"")</f>
        <v/>
      </c>
      <c r="AJ22" s="66" t="str">
        <f t="shared" si="19"/>
        <v/>
      </c>
      <c r="AK22" s="227" t="str">
        <f t="shared" si="20"/>
        <v/>
      </c>
      <c r="AL22" s="228" t="str">
        <f t="shared" si="21"/>
        <v/>
      </c>
      <c r="AM22" s="149" t="str">
        <f t="shared" si="22"/>
        <v/>
      </c>
      <c r="AN22" s="47">
        <f t="shared" si="23"/>
        <v>0</v>
      </c>
      <c r="AO22" s="5" t="str">
        <f t="shared" si="24"/>
        <v/>
      </c>
      <c r="AP22" s="7" t="str">
        <f t="shared" si="25"/>
        <v/>
      </c>
      <c r="AR22"/>
    </row>
    <row r="23" spans="1:44" ht="18" customHeight="1" x14ac:dyDescent="0.4">
      <c r="A23" s="83" t="s">
        <v>231</v>
      </c>
      <c r="B23" s="150">
        <v>180</v>
      </c>
      <c r="C23" s="151">
        <v>180</v>
      </c>
      <c r="D23" s="150">
        <v>187</v>
      </c>
      <c r="E23" s="150">
        <v>182</v>
      </c>
      <c r="F23" s="150">
        <v>183</v>
      </c>
      <c r="G23" s="151">
        <v>184</v>
      </c>
      <c r="H23" s="150">
        <v>183</v>
      </c>
      <c r="I23" s="152">
        <v>187</v>
      </c>
      <c r="J23" s="153">
        <v>12</v>
      </c>
      <c r="K23" s="152">
        <v>189</v>
      </c>
      <c r="L23" s="153">
        <v>11</v>
      </c>
      <c r="M23" s="152">
        <v>190</v>
      </c>
      <c r="N23" s="153">
        <v>12</v>
      </c>
      <c r="O23" s="154">
        <v>185</v>
      </c>
      <c r="P23" s="155">
        <v>9</v>
      </c>
      <c r="Q23" s="152">
        <v>195</v>
      </c>
      <c r="R23" s="153">
        <v>12</v>
      </c>
      <c r="S23" s="154">
        <v>184</v>
      </c>
      <c r="T23" s="155">
        <v>8</v>
      </c>
      <c r="U23" s="152">
        <v>188</v>
      </c>
      <c r="V23" s="153">
        <v>12</v>
      </c>
      <c r="W23" s="156"/>
      <c r="X23" s="157"/>
      <c r="Y23" s="156"/>
      <c r="Z23" s="157"/>
      <c r="AA23" s="156"/>
      <c r="AB23" s="156"/>
      <c r="AC23" s="212"/>
      <c r="AD23" s="212"/>
      <c r="AE23" s="212"/>
      <c r="AF23" s="212"/>
      <c r="AG23" s="212"/>
      <c r="AH23" s="212"/>
      <c r="AI23" s="68"/>
      <c r="AJ23" s="68"/>
      <c r="AK23" s="69"/>
      <c r="AL23" s="69"/>
      <c r="AM23" s="70"/>
      <c r="AN23" s="39"/>
      <c r="AO23" s="4"/>
      <c r="AP23" s="5"/>
      <c r="AR23"/>
    </row>
    <row r="24" spans="1:44" ht="18" customHeight="1" x14ac:dyDescent="0.4">
      <c r="A24" s="79" t="s">
        <v>232</v>
      </c>
      <c r="B24" s="158">
        <v>185</v>
      </c>
      <c r="C24" s="159">
        <v>185</v>
      </c>
      <c r="D24" s="158">
        <v>188</v>
      </c>
      <c r="E24" s="158">
        <v>191</v>
      </c>
      <c r="F24" s="158">
        <v>191</v>
      </c>
      <c r="G24" s="159">
        <v>193</v>
      </c>
      <c r="H24" s="158">
        <v>187</v>
      </c>
      <c r="I24" s="160">
        <v>198</v>
      </c>
      <c r="J24" s="161">
        <v>13</v>
      </c>
      <c r="K24" s="160">
        <v>182</v>
      </c>
      <c r="L24" s="161">
        <v>7</v>
      </c>
      <c r="M24" s="160">
        <v>188</v>
      </c>
      <c r="N24" s="161">
        <v>10</v>
      </c>
      <c r="O24" s="162">
        <v>199</v>
      </c>
      <c r="P24" s="163">
        <v>8</v>
      </c>
      <c r="Q24" s="160">
        <v>195</v>
      </c>
      <c r="R24" s="161">
        <v>13</v>
      </c>
      <c r="S24" s="162">
        <v>200</v>
      </c>
      <c r="T24" s="163">
        <v>14</v>
      </c>
      <c r="U24" s="160">
        <v>190</v>
      </c>
      <c r="V24" s="161">
        <v>12</v>
      </c>
      <c r="W24" s="164"/>
      <c r="X24" s="165"/>
      <c r="Y24" s="164"/>
      <c r="Z24" s="165"/>
      <c r="AA24" s="164"/>
      <c r="AB24" s="164"/>
      <c r="AC24" s="212"/>
      <c r="AD24" s="212"/>
      <c r="AE24" s="212"/>
      <c r="AF24" s="212"/>
      <c r="AG24" s="212"/>
      <c r="AH24" s="212"/>
      <c r="AI24" s="68"/>
      <c r="AJ24" s="68"/>
      <c r="AK24" s="69"/>
      <c r="AL24" s="69"/>
      <c r="AM24" s="70"/>
      <c r="AN24" s="39"/>
      <c r="AO24" s="4"/>
      <c r="AP24" s="5"/>
      <c r="AR24"/>
    </row>
    <row r="25" spans="1:44" ht="18" customHeight="1" thickBot="1" x14ac:dyDescent="0.45">
      <c r="A25" s="73" t="s">
        <v>21</v>
      </c>
      <c r="B25" s="67" t="str">
        <f t="shared" ref="B25:AB25" si="26">IF(B23&gt;B24,"W",IF(B23&lt;B24,"L",IF(B23&gt;0,"D"," ")))</f>
        <v>L</v>
      </c>
      <c r="C25" s="67" t="str">
        <f t="shared" si="26"/>
        <v>L</v>
      </c>
      <c r="D25" s="67" t="str">
        <f t="shared" si="26"/>
        <v>L</v>
      </c>
      <c r="E25" s="67" t="str">
        <f t="shared" si="26"/>
        <v>L</v>
      </c>
      <c r="F25" s="67" t="str">
        <f t="shared" si="26"/>
        <v>L</v>
      </c>
      <c r="G25" s="67" t="str">
        <f t="shared" si="26"/>
        <v>L</v>
      </c>
      <c r="H25" s="67" t="str">
        <f t="shared" si="26"/>
        <v>L</v>
      </c>
      <c r="I25" s="74" t="str">
        <f t="shared" si="26"/>
        <v>L</v>
      </c>
      <c r="J25" s="75" t="str">
        <f t="shared" si="26"/>
        <v>L</v>
      </c>
      <c r="K25" s="74" t="str">
        <f t="shared" si="26"/>
        <v>W</v>
      </c>
      <c r="L25" s="75" t="str">
        <f t="shared" si="26"/>
        <v>W</v>
      </c>
      <c r="M25" s="74" t="str">
        <f t="shared" si="26"/>
        <v>W</v>
      </c>
      <c r="N25" s="75" t="str">
        <f t="shared" si="26"/>
        <v>W</v>
      </c>
      <c r="O25" s="74" t="str">
        <f t="shared" si="26"/>
        <v>L</v>
      </c>
      <c r="P25" s="75" t="str">
        <f t="shared" si="26"/>
        <v>W</v>
      </c>
      <c r="Q25" s="74" t="str">
        <f t="shared" si="26"/>
        <v>D</v>
      </c>
      <c r="R25" s="75" t="str">
        <f t="shared" si="26"/>
        <v>L</v>
      </c>
      <c r="S25" s="74" t="str">
        <f t="shared" si="26"/>
        <v>L</v>
      </c>
      <c r="T25" s="75" t="str">
        <f t="shared" si="26"/>
        <v>L</v>
      </c>
      <c r="U25" s="74" t="str">
        <f t="shared" si="26"/>
        <v>L</v>
      </c>
      <c r="V25" s="75" t="str">
        <f t="shared" si="26"/>
        <v>D</v>
      </c>
      <c r="W25" s="67" t="str">
        <f t="shared" si="26"/>
        <v xml:space="preserve"> </v>
      </c>
      <c r="X25" s="207" t="str">
        <f t="shared" si="26"/>
        <v xml:space="preserve"> </v>
      </c>
      <c r="Y25" s="67"/>
      <c r="Z25" s="208"/>
      <c r="AA25" s="67" t="str">
        <f t="shared" si="26"/>
        <v xml:space="preserve"> </v>
      </c>
      <c r="AB25" s="67" t="str">
        <f t="shared" si="26"/>
        <v xml:space="preserve"> </v>
      </c>
      <c r="AC25" s="68"/>
      <c r="AD25" s="68"/>
      <c r="AE25" s="68"/>
      <c r="AF25" s="68"/>
      <c r="AG25" s="68"/>
      <c r="AH25" s="68"/>
      <c r="AI25" s="12"/>
      <c r="AJ25" s="12"/>
      <c r="AK25" s="12"/>
      <c r="AL25" s="9"/>
      <c r="AM25" s="9"/>
      <c r="AN25"/>
      <c r="AO25" s="4"/>
      <c r="AP25" s="5"/>
      <c r="AR25"/>
    </row>
    <row r="26" spans="1:44" ht="100" customHeight="1" x14ac:dyDescent="0.4">
      <c r="A26" s="84" t="s">
        <v>22</v>
      </c>
      <c r="B26" s="35" t="s">
        <v>10</v>
      </c>
      <c r="C26" s="86" t="s">
        <v>7</v>
      </c>
      <c r="D26" s="35" t="s">
        <v>139</v>
      </c>
      <c r="E26" s="86" t="s">
        <v>106</v>
      </c>
      <c r="F26" s="35" t="s">
        <v>11</v>
      </c>
      <c r="G26" s="86" t="s">
        <v>146</v>
      </c>
      <c r="H26" s="35" t="s">
        <v>8</v>
      </c>
      <c r="I26" s="253" t="s">
        <v>10</v>
      </c>
      <c r="J26" s="254"/>
      <c r="K26" s="253" t="s">
        <v>7</v>
      </c>
      <c r="L26" s="254"/>
      <c r="M26" s="253" t="s">
        <v>139</v>
      </c>
      <c r="N26" s="254"/>
      <c r="O26" s="253" t="s">
        <v>106</v>
      </c>
      <c r="P26" s="254"/>
      <c r="Q26" s="253" t="s">
        <v>146</v>
      </c>
      <c r="R26" s="254"/>
      <c r="S26" s="253" t="s">
        <v>11</v>
      </c>
      <c r="T26" s="254"/>
      <c r="U26" s="253" t="s">
        <v>8</v>
      </c>
      <c r="V26" s="254"/>
      <c r="W26" s="35"/>
      <c r="X26" s="86"/>
      <c r="Y26" s="35"/>
      <c r="Z26" s="86"/>
      <c r="AA26" s="35"/>
      <c r="AB26" s="35"/>
      <c r="AC26" s="213"/>
      <c r="AD26" s="213"/>
      <c r="AE26" s="213"/>
      <c r="AF26" s="213"/>
      <c r="AG26" s="213"/>
      <c r="AH26" s="213"/>
      <c r="AI26" s="36"/>
      <c r="AJ26" s="36"/>
      <c r="AK26" s="12"/>
      <c r="AL26" s="9"/>
      <c r="AM26" s="9"/>
      <c r="AN26"/>
      <c r="AO26" s="4"/>
      <c r="AP26" s="5"/>
      <c r="AR26"/>
    </row>
    <row r="27" spans="1:44" ht="18" customHeight="1" thickBot="1" x14ac:dyDescent="0.45">
      <c r="A27" s="71" t="s">
        <v>23</v>
      </c>
      <c r="B27" s="67" t="s">
        <v>212</v>
      </c>
      <c r="C27" s="72" t="s">
        <v>230</v>
      </c>
      <c r="D27" s="67" t="s">
        <v>230</v>
      </c>
      <c r="E27" s="72" t="s">
        <v>230</v>
      </c>
      <c r="F27" s="67" t="s">
        <v>212</v>
      </c>
      <c r="G27" s="72" t="s">
        <v>230</v>
      </c>
      <c r="H27" s="67" t="s">
        <v>212</v>
      </c>
      <c r="I27" s="240" t="s">
        <v>230</v>
      </c>
      <c r="J27" s="241"/>
      <c r="K27" s="240" t="s">
        <v>212</v>
      </c>
      <c r="L27" s="241"/>
      <c r="M27" s="240" t="s">
        <v>212</v>
      </c>
      <c r="N27" s="241"/>
      <c r="O27" s="240" t="s">
        <v>212</v>
      </c>
      <c r="P27" s="241"/>
      <c r="Q27" s="240" t="s">
        <v>212</v>
      </c>
      <c r="R27" s="241"/>
      <c r="S27" s="240" t="s">
        <v>230</v>
      </c>
      <c r="T27" s="241"/>
      <c r="U27" s="240" t="s">
        <v>230</v>
      </c>
      <c r="V27" s="241"/>
      <c r="W27" s="67"/>
      <c r="X27" s="72"/>
      <c r="Y27" s="67"/>
      <c r="Z27" s="72"/>
      <c r="AA27" s="67"/>
      <c r="AB27" s="67"/>
      <c r="AC27" s="68"/>
      <c r="AD27" s="68"/>
      <c r="AE27" s="68"/>
      <c r="AF27" s="68"/>
      <c r="AG27" s="68"/>
      <c r="AH27" s="68"/>
      <c r="AI27" s="12"/>
      <c r="AJ27" s="12"/>
      <c r="AK27" s="12"/>
      <c r="AL27" s="9"/>
      <c r="AM27" s="9"/>
      <c r="AN27"/>
      <c r="AO27" s="4"/>
      <c r="AP27" s="5"/>
      <c r="AR27"/>
    </row>
    <row r="28" spans="1:44" ht="42" customHeight="1" thickBot="1" x14ac:dyDescent="0.4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242"/>
      <c r="X28" s="242"/>
      <c r="Y28" s="242"/>
      <c r="Z28" s="242"/>
      <c r="AA28" s="242"/>
      <c r="AB28" s="242"/>
      <c r="AC28" s="214"/>
      <c r="AD28" s="214"/>
      <c r="AE28" s="214"/>
      <c r="AF28" s="214"/>
      <c r="AG28" s="214"/>
      <c r="AH28" s="214"/>
      <c r="AI28" s="4"/>
      <c r="AJ28" s="4"/>
      <c r="AK28" s="4"/>
      <c r="AL28" s="4"/>
      <c r="AM28" s="4"/>
    </row>
    <row r="29" spans="1:44" ht="12.75" hidden="1" customHeight="1" x14ac:dyDescent="0.4">
      <c r="A29" t="s">
        <v>239</v>
      </c>
      <c r="B29" s="10">
        <f>IF(B25="W",1,0)</f>
        <v>0</v>
      </c>
      <c r="C29" s="10">
        <f t="shared" ref="C29:H29" si="27">IF(C25="W",1,0)</f>
        <v>0</v>
      </c>
      <c r="D29" s="10">
        <f t="shared" si="27"/>
        <v>0</v>
      </c>
      <c r="E29" s="10">
        <f t="shared" si="27"/>
        <v>0</v>
      </c>
      <c r="F29" s="10">
        <f t="shared" si="27"/>
        <v>0</v>
      </c>
      <c r="G29" s="10">
        <f t="shared" si="27"/>
        <v>0</v>
      </c>
      <c r="H29" s="10">
        <f t="shared" si="27"/>
        <v>0</v>
      </c>
      <c r="I29" s="10">
        <f>IF(I25="W",1,0)</f>
        <v>0</v>
      </c>
      <c r="J29" s="10"/>
      <c r="K29" s="10">
        <f>IF(K25="W",1,0)</f>
        <v>1</v>
      </c>
      <c r="L29" s="10"/>
      <c r="M29" s="10">
        <f>IF(M25="W",1,0)</f>
        <v>1</v>
      </c>
      <c r="N29" s="10"/>
      <c r="O29" s="10">
        <f>IF(O25="W",1,0)</f>
        <v>0</v>
      </c>
      <c r="P29" s="10"/>
      <c r="Q29" s="10">
        <f>IF(Q25="W",1,0)</f>
        <v>0</v>
      </c>
      <c r="R29" s="10"/>
      <c r="S29" s="10">
        <f>IF(S25="W",1,0)</f>
        <v>0</v>
      </c>
      <c r="T29" s="10"/>
      <c r="U29" s="10">
        <f>IF(U25="W",1,0)</f>
        <v>0</v>
      </c>
      <c r="V29" s="10"/>
      <c r="W29" s="10">
        <f>IF(W25="W",1,0)</f>
        <v>0</v>
      </c>
      <c r="X29" s="10">
        <f t="shared" ref="X29:AB29" si="28">IF(X25="W",1,0)</f>
        <v>0</v>
      </c>
      <c r="Y29" s="10">
        <f t="shared" si="28"/>
        <v>0</v>
      </c>
      <c r="Z29" s="10">
        <f t="shared" si="28"/>
        <v>0</v>
      </c>
      <c r="AA29" s="10">
        <f t="shared" si="28"/>
        <v>0</v>
      </c>
      <c r="AB29" s="10">
        <f t="shared" si="28"/>
        <v>0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4"/>
    </row>
    <row r="30" spans="1:44" ht="12.75" hidden="1" customHeight="1" x14ac:dyDescent="0.4">
      <c r="A30" t="s">
        <v>240</v>
      </c>
      <c r="B30" s="10">
        <f>IF(B25="D",1,0)</f>
        <v>0</v>
      </c>
      <c r="C30" s="10">
        <f t="shared" ref="C30:H30" si="29">IF(C25="D",1,0)</f>
        <v>0</v>
      </c>
      <c r="D30" s="10">
        <f t="shared" si="29"/>
        <v>0</v>
      </c>
      <c r="E30" s="10">
        <f t="shared" si="29"/>
        <v>0</v>
      </c>
      <c r="F30" s="10">
        <f t="shared" si="29"/>
        <v>0</v>
      </c>
      <c r="G30" s="10">
        <f t="shared" si="29"/>
        <v>0</v>
      </c>
      <c r="H30" s="10">
        <f t="shared" si="29"/>
        <v>0</v>
      </c>
      <c r="I30" s="10">
        <f>IF(I25="D",1,0)</f>
        <v>0</v>
      </c>
      <c r="J30" s="10"/>
      <c r="K30" s="10">
        <f>IF(K25="D",1,0)</f>
        <v>0</v>
      </c>
      <c r="L30" s="10"/>
      <c r="M30" s="10">
        <f>IF(M25="D",1,0)</f>
        <v>0</v>
      </c>
      <c r="N30" s="10"/>
      <c r="O30" s="10">
        <f>IF(O25="D",1,0)</f>
        <v>0</v>
      </c>
      <c r="P30" s="10"/>
      <c r="Q30" s="10">
        <f>IF(Q25="D",1,0)</f>
        <v>1</v>
      </c>
      <c r="R30" s="10"/>
      <c r="S30" s="10">
        <f>IF(S25="D",1,0)</f>
        <v>0</v>
      </c>
      <c r="T30" s="10"/>
      <c r="U30" s="10">
        <f>IF(U25="D",1,0)</f>
        <v>0</v>
      </c>
      <c r="V30" s="10"/>
      <c r="W30" s="10">
        <f>IF(W25="D",1,0)</f>
        <v>0</v>
      </c>
      <c r="X30" s="10">
        <f t="shared" ref="X30:AB30" si="30">IF(X25="D",1,0)</f>
        <v>0</v>
      </c>
      <c r="Y30" s="10">
        <f t="shared" si="30"/>
        <v>0</v>
      </c>
      <c r="Z30" s="10">
        <f t="shared" si="30"/>
        <v>0</v>
      </c>
      <c r="AA30" s="10">
        <f t="shared" si="30"/>
        <v>0</v>
      </c>
      <c r="AB30" s="10">
        <f t="shared" si="30"/>
        <v>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4"/>
    </row>
    <row r="31" spans="1:44" ht="12.75" hidden="1" customHeight="1" x14ac:dyDescent="0.4">
      <c r="A31" t="s">
        <v>24</v>
      </c>
      <c r="B31" s="10"/>
      <c r="C31" s="10"/>
      <c r="D31" s="10"/>
      <c r="E31" s="10"/>
      <c r="F31" s="10"/>
      <c r="G31" s="10"/>
      <c r="H31" s="10"/>
      <c r="I31" s="10"/>
      <c r="J31" s="10">
        <f t="shared" ref="J31:V31" si="31">IF(J25="W",1,0)</f>
        <v>0</v>
      </c>
      <c r="K31" s="10"/>
      <c r="L31" s="10">
        <f t="shared" si="31"/>
        <v>1</v>
      </c>
      <c r="M31" s="10"/>
      <c r="N31" s="10">
        <f t="shared" si="31"/>
        <v>1</v>
      </c>
      <c r="O31" s="10"/>
      <c r="P31" s="10">
        <f t="shared" si="31"/>
        <v>1</v>
      </c>
      <c r="Q31" s="10"/>
      <c r="R31" s="10">
        <f t="shared" si="31"/>
        <v>0</v>
      </c>
      <c r="S31" s="10"/>
      <c r="T31" s="10">
        <f t="shared" si="31"/>
        <v>0</v>
      </c>
      <c r="U31" s="10"/>
      <c r="V31" s="10">
        <f t="shared" si="31"/>
        <v>0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4"/>
    </row>
    <row r="32" spans="1:44" ht="12.75" hidden="1" customHeight="1" x14ac:dyDescent="0.4">
      <c r="A32" t="s">
        <v>25</v>
      </c>
      <c r="B32" s="10"/>
      <c r="C32" s="10"/>
      <c r="D32" s="10"/>
      <c r="E32" s="10"/>
      <c r="F32" s="10"/>
      <c r="G32" s="10"/>
      <c r="H32" s="10"/>
      <c r="I32" s="10"/>
      <c r="J32" s="10">
        <f t="shared" ref="J32:V32" si="32">IF(J25="D",1,0)</f>
        <v>0</v>
      </c>
      <c r="K32" s="10"/>
      <c r="L32" s="10">
        <f t="shared" si="32"/>
        <v>0</v>
      </c>
      <c r="M32" s="10"/>
      <c r="N32" s="10">
        <f t="shared" si="32"/>
        <v>0</v>
      </c>
      <c r="O32" s="10"/>
      <c r="P32" s="10">
        <f t="shared" si="32"/>
        <v>0</v>
      </c>
      <c r="Q32" s="10"/>
      <c r="R32" s="10">
        <f t="shared" si="32"/>
        <v>0</v>
      </c>
      <c r="S32" s="10"/>
      <c r="T32" s="10">
        <f t="shared" si="32"/>
        <v>0</v>
      </c>
      <c r="U32" s="10"/>
      <c r="V32" s="10">
        <f t="shared" si="32"/>
        <v>1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4"/>
    </row>
    <row r="33" spans="1:44" ht="12.75" hidden="1" customHeight="1" x14ac:dyDescent="0.4">
      <c r="A33" t="s">
        <v>241</v>
      </c>
      <c r="B33" s="10">
        <f>B23</f>
        <v>180</v>
      </c>
      <c r="C33" s="10">
        <f t="shared" ref="C33:H33" si="33">C23</f>
        <v>180</v>
      </c>
      <c r="D33" s="10">
        <f t="shared" si="33"/>
        <v>187</v>
      </c>
      <c r="E33" s="10">
        <f t="shared" si="33"/>
        <v>182</v>
      </c>
      <c r="F33" s="10">
        <f t="shared" si="33"/>
        <v>183</v>
      </c>
      <c r="G33" s="10">
        <f t="shared" si="33"/>
        <v>184</v>
      </c>
      <c r="H33" s="10">
        <f t="shared" si="33"/>
        <v>183</v>
      </c>
      <c r="I33" s="10">
        <f t="shared" ref="I33:U33" si="34">I23</f>
        <v>187</v>
      </c>
      <c r="J33" s="10"/>
      <c r="K33" s="10">
        <f t="shared" si="34"/>
        <v>189</v>
      </c>
      <c r="L33" s="10"/>
      <c r="M33" s="10">
        <f t="shared" si="34"/>
        <v>190</v>
      </c>
      <c r="N33" s="10"/>
      <c r="O33" s="10">
        <f t="shared" si="34"/>
        <v>185</v>
      </c>
      <c r="P33" s="10"/>
      <c r="Q33" s="10">
        <f t="shared" si="34"/>
        <v>195</v>
      </c>
      <c r="R33" s="10"/>
      <c r="S33" s="10">
        <f t="shared" si="34"/>
        <v>184</v>
      </c>
      <c r="T33" s="10"/>
      <c r="U33" s="10">
        <f t="shared" si="34"/>
        <v>188</v>
      </c>
      <c r="V33" s="10"/>
      <c r="W33" s="10">
        <f>W23</f>
        <v>0</v>
      </c>
      <c r="X33" s="10">
        <f t="shared" ref="X33:AB33" si="35">X23</f>
        <v>0</v>
      </c>
      <c r="Y33" s="10">
        <f t="shared" si="35"/>
        <v>0</v>
      </c>
      <c r="Z33" s="10">
        <f t="shared" si="35"/>
        <v>0</v>
      </c>
      <c r="AA33" s="10">
        <f t="shared" si="35"/>
        <v>0</v>
      </c>
      <c r="AB33" s="10">
        <f t="shared" si="35"/>
        <v>0</v>
      </c>
      <c r="AC33" s="10"/>
      <c r="AD33" s="10"/>
      <c r="AE33" s="10"/>
      <c r="AF33" s="10"/>
      <c r="AG33" s="10"/>
      <c r="AH33" s="10"/>
      <c r="AI33" s="10"/>
      <c r="AM33" s="13"/>
      <c r="AN33" s="13"/>
      <c r="AO33" s="8"/>
    </row>
    <row r="34" spans="1:44" ht="12.75" hidden="1" customHeight="1" x14ac:dyDescent="0.4">
      <c r="A34" t="s">
        <v>26</v>
      </c>
      <c r="J34" s="10">
        <f>J23</f>
        <v>12</v>
      </c>
      <c r="L34" s="10">
        <f>L23</f>
        <v>11</v>
      </c>
      <c r="N34" s="10">
        <f>N23</f>
        <v>12</v>
      </c>
      <c r="O34" s="10"/>
      <c r="P34" s="10">
        <f t="shared" ref="P34:V34" si="36">P23</f>
        <v>9</v>
      </c>
      <c r="Q34" s="10"/>
      <c r="R34" s="10">
        <f t="shared" si="36"/>
        <v>12</v>
      </c>
      <c r="S34" s="10"/>
      <c r="T34" s="10">
        <f t="shared" si="36"/>
        <v>8</v>
      </c>
      <c r="U34" s="10"/>
      <c r="V34" s="10">
        <f t="shared" si="36"/>
        <v>12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J34" s="10"/>
      <c r="AM34" s="13"/>
      <c r="AN34" s="13"/>
      <c r="AO34" s="8"/>
    </row>
    <row r="35" spans="1:44" ht="13.5" hidden="1" customHeight="1" thickBot="1" x14ac:dyDescent="0.45">
      <c r="B35" s="10">
        <f t="shared" ref="B35:H35" si="37">MIN(COUNT(B3:B22),11)</f>
        <v>6</v>
      </c>
      <c r="C35" s="10">
        <f t="shared" si="37"/>
        <v>7</v>
      </c>
      <c r="D35" s="10">
        <f t="shared" si="37"/>
        <v>11</v>
      </c>
      <c r="E35" s="10">
        <f>MIN(COUNT(E3:E22),11)</f>
        <v>8</v>
      </c>
      <c r="F35" s="10">
        <f t="shared" si="37"/>
        <v>9</v>
      </c>
      <c r="G35" s="10">
        <f t="shared" si="37"/>
        <v>11</v>
      </c>
      <c r="H35" s="10">
        <f t="shared" si="37"/>
        <v>11</v>
      </c>
      <c r="I35" s="10">
        <f>MIN(COUNT(I3:I22),11)</f>
        <v>9</v>
      </c>
      <c r="J35" s="10"/>
      <c r="K35" s="10">
        <f>MIN(COUNT(K3:K22),11)</f>
        <v>11</v>
      </c>
      <c r="L35" s="10"/>
      <c r="M35" s="10">
        <f>MIN(COUNT(M3:M22),11)</f>
        <v>11</v>
      </c>
      <c r="N35" s="10"/>
      <c r="O35" s="10">
        <f>MIN(COUNT(O3:O22),11)</f>
        <v>9</v>
      </c>
      <c r="P35" s="10"/>
      <c r="Q35" s="10">
        <f>MIN(COUNT(Q3:Q22),11)</f>
        <v>8</v>
      </c>
      <c r="R35" s="10"/>
      <c r="S35" s="10">
        <f>MIN(COUNT(S3:S22),11)</f>
        <v>7</v>
      </c>
      <c r="T35" s="10"/>
      <c r="U35" s="10">
        <f>MIN(COUNT(U3:U22),11)</f>
        <v>11</v>
      </c>
      <c r="V35" s="10"/>
      <c r="W35" s="10">
        <f>MIN(COUNT(W3:W22),11)</f>
        <v>0</v>
      </c>
      <c r="X35" s="10">
        <f>MIN(COUNT(X3:X22),11)</f>
        <v>0</v>
      </c>
      <c r="Y35" s="10">
        <f t="shared" ref="Y35:Z35" si="38">MIN(COUNT(Y3:Y22),11)</f>
        <v>0</v>
      </c>
      <c r="Z35" s="10">
        <f t="shared" si="38"/>
        <v>0</v>
      </c>
      <c r="AA35" s="10">
        <f>MIN(COUNT(AA3:AA22),11)</f>
        <v>0</v>
      </c>
      <c r="AB35" s="10">
        <f>MIN(COUNT(AB3:AB22),11)</f>
        <v>0</v>
      </c>
      <c r="AC35" s="10"/>
      <c r="AD35" s="10"/>
      <c r="AE35" s="10"/>
      <c r="AF35" s="10"/>
      <c r="AG35" s="10"/>
      <c r="AH35" s="10"/>
      <c r="AI35" s="10"/>
      <c r="AK35" s="10"/>
      <c r="AL35" s="10"/>
      <c r="AN35" s="13">
        <f>COUNTA(A3:A22)</f>
        <v>14</v>
      </c>
      <c r="AO35" s="8"/>
      <c r="AR35"/>
    </row>
    <row r="36" spans="1:44" ht="18" customHeight="1" thickBot="1" x14ac:dyDescent="0.45">
      <c r="A36" s="37"/>
      <c r="B36" s="211" t="s">
        <v>27</v>
      </c>
      <c r="C36" s="219" t="s">
        <v>28</v>
      </c>
      <c r="D36" s="219" t="s">
        <v>29</v>
      </c>
      <c r="E36" s="219" t="s">
        <v>30</v>
      </c>
      <c r="F36" s="220" t="s">
        <v>31</v>
      </c>
      <c r="G36" s="243"/>
      <c r="H36" s="244"/>
      <c r="I36" s="68"/>
    </row>
    <row r="37" spans="1:44" ht="18" customHeight="1" x14ac:dyDescent="0.4">
      <c r="A37" s="40" t="s">
        <v>32</v>
      </c>
      <c r="B37" s="121">
        <f>COUNTIF(B33:V33,"&gt;0")</f>
        <v>14</v>
      </c>
      <c r="C37" s="218">
        <f>SUM(B29:V29)</f>
        <v>2</v>
      </c>
      <c r="D37" s="218">
        <f>SUM(B30:V30)</f>
        <v>1</v>
      </c>
      <c r="E37" s="218">
        <f>B37-C37-D37</f>
        <v>11</v>
      </c>
      <c r="F37" s="122">
        <f>C37*2+D37</f>
        <v>5</v>
      </c>
      <c r="G37" s="245">
        <f>IF(B37&gt;0,SUM(B33:V33)/B37,0)</f>
        <v>185.5</v>
      </c>
      <c r="H37" s="246"/>
      <c r="I37" s="124" t="s">
        <v>5</v>
      </c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</row>
    <row r="38" spans="1:44" ht="18" customHeight="1" x14ac:dyDescent="0.4">
      <c r="A38" s="54" t="s">
        <v>117</v>
      </c>
      <c r="B38" s="58">
        <f>COUNTIF(I34:V34,"&gt;0")</f>
        <v>7</v>
      </c>
      <c r="C38" s="215">
        <f>SUM(I31:AJ31)</f>
        <v>3</v>
      </c>
      <c r="D38" s="215">
        <f>SUM(I32:V32)</f>
        <v>1</v>
      </c>
      <c r="E38" s="215">
        <f>B38-C38-D38</f>
        <v>3</v>
      </c>
      <c r="F38" s="59">
        <f>C38*2+D38</f>
        <v>7</v>
      </c>
      <c r="G38" s="247">
        <f>IF(B38&gt;0,J23+L23+N23+P23+R23+T23+V23+-J24-L24-N24-P24-R24-T24-V24,0)</f>
        <v>-1</v>
      </c>
      <c r="H38" s="248"/>
      <c r="I38" s="124" t="s">
        <v>165</v>
      </c>
    </row>
    <row r="39" spans="1:44" ht="18" customHeight="1" thickBot="1" x14ac:dyDescent="0.45">
      <c r="A39" s="67" t="s">
        <v>238</v>
      </c>
      <c r="B39" s="76">
        <f>COUNTIF(W33:AB33,"&gt;0")</f>
        <v>0</v>
      </c>
      <c r="C39" s="217">
        <f>SUM(W29:AB29)</f>
        <v>0</v>
      </c>
      <c r="D39" s="217">
        <f>SUM(W30:AB30)</f>
        <v>0</v>
      </c>
      <c r="E39" s="217">
        <f>B39-C39-D39</f>
        <v>0</v>
      </c>
      <c r="F39" s="77">
        <f>C39*2+D39</f>
        <v>0</v>
      </c>
      <c r="G39" s="249">
        <f>IF(B39&gt;0,SUM(W33:AB33)/B39,0)</f>
        <v>0</v>
      </c>
      <c r="H39" s="250"/>
      <c r="I39" s="124" t="s">
        <v>5</v>
      </c>
    </row>
  </sheetData>
  <sortState ref="A3:AP16">
    <sortCondition descending="1" ref="AN3:AN16"/>
    <sortCondition descending="1" ref="A3:A16"/>
  </sortState>
  <mergeCells count="30">
    <mergeCell ref="AI2:AJ2"/>
    <mergeCell ref="U2:V2"/>
    <mergeCell ref="O2:P2"/>
    <mergeCell ref="Q2:R2"/>
    <mergeCell ref="S2:T2"/>
    <mergeCell ref="W1:AB1"/>
    <mergeCell ref="W28:AB28"/>
    <mergeCell ref="U27:V27"/>
    <mergeCell ref="K26:L26"/>
    <mergeCell ref="I2:J2"/>
    <mergeCell ref="M26:N26"/>
    <mergeCell ref="O26:P26"/>
    <mergeCell ref="M2:N2"/>
    <mergeCell ref="S26:T26"/>
    <mergeCell ref="U26:V26"/>
    <mergeCell ref="I27:J27"/>
    <mergeCell ref="Q26:R26"/>
    <mergeCell ref="G39:H39"/>
    <mergeCell ref="I1:V1"/>
    <mergeCell ref="B1:H1"/>
    <mergeCell ref="G38:H38"/>
    <mergeCell ref="G36:H36"/>
    <mergeCell ref="G37:H37"/>
    <mergeCell ref="O27:P27"/>
    <mergeCell ref="Q27:R27"/>
    <mergeCell ref="K27:L27"/>
    <mergeCell ref="M27:N27"/>
    <mergeCell ref="S27:T27"/>
    <mergeCell ref="K2:L2"/>
    <mergeCell ref="I26:J26"/>
  </mergeCells>
  <phoneticPr fontId="0" type="noConversion"/>
  <printOptions horizontalCentered="1" verticalCentered="1"/>
  <pageMargins left="0.19685039370078741" right="0.19685039370078741" top="1.0236220472440944" bottom="0.27559055118110237" header="0.31496062992125984" footer="0.51181102362204722"/>
  <pageSetup paperSize="9" scale="78" firstPageNumber="0" orientation="landscape" horizontalDpi="300" verticalDpi="300" r:id="rId1"/>
  <headerFooter alignWithMargins="0">
    <oddHeader>&amp;C&amp;"Century Gothic,Bold"&amp;28&amp;A Averages 2019-2020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8E39-7821-4D85-B606-B73B7C4E39EE}">
  <sheetPr>
    <pageSetUpPr fitToPage="1"/>
  </sheetPr>
  <dimension ref="A1:AR39"/>
  <sheetViews>
    <sheetView zoomScaleNormal="100" workbookViewId="0">
      <pane xSplit="1" topLeftCell="H1" activePane="topRight" state="frozen"/>
      <selection activeCell="N44" sqref="N44"/>
      <selection pane="topRight" activeCell="A3" sqref="A3:AP14"/>
    </sheetView>
  </sheetViews>
  <sheetFormatPr defaultRowHeight="12.3" x14ac:dyDescent="0.4"/>
  <cols>
    <col min="1" max="1" width="20.71875" customWidth="1"/>
    <col min="2" max="8" width="5.71875" customWidth="1"/>
    <col min="9" max="9" width="3.71875" customWidth="1"/>
    <col min="10" max="10" width="2.71875" customWidth="1"/>
    <col min="11" max="11" width="3.71875" customWidth="1"/>
    <col min="12" max="12" width="2.71875" customWidth="1"/>
    <col min="13" max="13" width="3.71875" customWidth="1"/>
    <col min="14" max="14" width="2.71875" customWidth="1"/>
    <col min="15" max="15" width="3.71875" customWidth="1"/>
    <col min="16" max="16" width="2.71875" customWidth="1"/>
    <col min="17" max="17" width="3.71875" customWidth="1"/>
    <col min="18" max="18" width="2.71875" customWidth="1"/>
    <col min="19" max="19" width="3.71875" customWidth="1"/>
    <col min="20" max="20" width="2.71875" customWidth="1"/>
    <col min="21" max="21" width="3.71875" customWidth="1"/>
    <col min="22" max="22" width="2.71875" customWidth="1"/>
    <col min="23" max="28" width="5.71875" customWidth="1"/>
    <col min="29" max="34" width="5.71875" hidden="1" customWidth="1"/>
    <col min="35" max="36" width="4.71875" customWidth="1"/>
    <col min="37" max="37" width="8.71875" customWidth="1"/>
    <col min="38" max="38" width="9.71875" customWidth="1"/>
    <col min="39" max="39" width="8.71875" customWidth="1"/>
    <col min="40" max="40" width="9.27734375" style="206" bestFit="1" customWidth="1"/>
    <col min="41" max="41" width="11.38671875" bestFit="1" customWidth="1"/>
    <col min="42" max="42" width="9.38671875" bestFit="1" customWidth="1"/>
    <col min="43" max="43" width="8.71875" customWidth="1"/>
    <col min="44" max="44" width="12.71875" style="5" customWidth="1"/>
  </cols>
  <sheetData>
    <row r="1" spans="1:44" ht="12.6" thickBot="1" x14ac:dyDescent="0.45">
      <c r="B1" s="255" t="s">
        <v>242</v>
      </c>
      <c r="C1" s="256"/>
      <c r="D1" s="256"/>
      <c r="E1" s="256"/>
      <c r="F1" s="256"/>
      <c r="G1" s="256"/>
      <c r="H1" s="256"/>
      <c r="I1" s="255" t="s">
        <v>247</v>
      </c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7"/>
      <c r="W1" s="256" t="s">
        <v>246</v>
      </c>
      <c r="X1" s="256"/>
      <c r="Y1" s="256"/>
      <c r="Z1" s="256"/>
      <c r="AA1" s="256"/>
      <c r="AB1" s="257"/>
      <c r="AC1" s="12"/>
      <c r="AD1" s="12"/>
      <c r="AE1" s="12"/>
      <c r="AF1" s="12"/>
      <c r="AG1" s="12"/>
      <c r="AH1" s="12"/>
    </row>
    <row r="2" spans="1:44" ht="12.6" thickBot="1" x14ac:dyDescent="0.45">
      <c r="A2" s="34"/>
      <c r="B2" s="37">
        <v>1</v>
      </c>
      <c r="C2" s="211">
        <v>2</v>
      </c>
      <c r="D2" s="37">
        <v>3</v>
      </c>
      <c r="E2" s="211">
        <v>4</v>
      </c>
      <c r="F2" s="37">
        <v>5</v>
      </c>
      <c r="G2" s="211">
        <v>6</v>
      </c>
      <c r="H2" s="37">
        <v>11</v>
      </c>
      <c r="I2" s="251">
        <v>7</v>
      </c>
      <c r="J2" s="252"/>
      <c r="K2" s="251">
        <v>8</v>
      </c>
      <c r="L2" s="252"/>
      <c r="M2" s="251">
        <v>9</v>
      </c>
      <c r="N2" s="252"/>
      <c r="O2" s="251">
        <v>10</v>
      </c>
      <c r="P2" s="252"/>
      <c r="Q2" s="251">
        <v>12</v>
      </c>
      <c r="R2" s="252"/>
      <c r="S2" s="251">
        <v>13</v>
      </c>
      <c r="T2" s="252"/>
      <c r="U2" s="251">
        <v>14</v>
      </c>
      <c r="V2" s="252"/>
      <c r="W2" s="37">
        <v>1</v>
      </c>
      <c r="X2" s="37">
        <v>2</v>
      </c>
      <c r="Y2" s="37">
        <v>3</v>
      </c>
      <c r="Z2" s="37">
        <v>4</v>
      </c>
      <c r="AA2" s="37">
        <v>5</v>
      </c>
      <c r="AB2" s="37">
        <v>6</v>
      </c>
      <c r="AC2" s="209"/>
      <c r="AD2" s="209"/>
      <c r="AE2" s="209"/>
      <c r="AF2" s="209"/>
      <c r="AG2" s="209"/>
      <c r="AH2" s="37"/>
      <c r="AI2" s="251" t="s">
        <v>83</v>
      </c>
      <c r="AJ2" s="252"/>
      <c r="AK2" s="37" t="s">
        <v>5</v>
      </c>
      <c r="AL2" s="210" t="s">
        <v>4</v>
      </c>
      <c r="AM2" s="37" t="s">
        <v>12</v>
      </c>
      <c r="AN2" s="39" t="s">
        <v>13</v>
      </c>
      <c r="AO2" s="5" t="s">
        <v>14</v>
      </c>
      <c r="AP2" t="s">
        <v>15</v>
      </c>
      <c r="AR2"/>
    </row>
    <row r="3" spans="1:44" ht="18" customHeight="1" x14ac:dyDescent="0.4">
      <c r="A3" s="78" t="s">
        <v>63</v>
      </c>
      <c r="B3" s="40">
        <v>30</v>
      </c>
      <c r="C3" s="41">
        <v>30</v>
      </c>
      <c r="D3" s="40">
        <v>30</v>
      </c>
      <c r="E3" s="40">
        <v>28</v>
      </c>
      <c r="F3" s="40">
        <v>30</v>
      </c>
      <c r="G3" s="41">
        <v>29</v>
      </c>
      <c r="H3" s="40">
        <v>29</v>
      </c>
      <c r="I3" s="42">
        <v>30</v>
      </c>
      <c r="J3" s="43">
        <v>2</v>
      </c>
      <c r="K3" s="42">
        <v>29</v>
      </c>
      <c r="L3" s="43">
        <v>1</v>
      </c>
      <c r="M3" s="42">
        <v>29</v>
      </c>
      <c r="N3" s="43">
        <v>1</v>
      </c>
      <c r="O3" s="44">
        <v>29</v>
      </c>
      <c r="P3" s="45">
        <v>1</v>
      </c>
      <c r="Q3" s="42">
        <v>30</v>
      </c>
      <c r="R3" s="43">
        <v>2</v>
      </c>
      <c r="S3" s="44">
        <v>30</v>
      </c>
      <c r="T3" s="45">
        <v>2</v>
      </c>
      <c r="U3" s="42">
        <v>27</v>
      </c>
      <c r="V3" s="43">
        <v>0</v>
      </c>
      <c r="W3" s="96"/>
      <c r="X3" s="96"/>
      <c r="Y3" s="96"/>
      <c r="Z3" s="96"/>
      <c r="AA3" s="96"/>
      <c r="AB3" s="96"/>
      <c r="AC3" s="221" t="str">
        <f t="shared" ref="AC3:AC14" si="0">IF(W3&gt;0,INT(W3),"")</f>
        <v/>
      </c>
      <c r="AD3" s="221" t="str">
        <f t="shared" ref="AD3:AD14" si="1">IF(X3&gt;0,INT(X3),"")</f>
        <v/>
      </c>
      <c r="AE3" s="221" t="str">
        <f t="shared" ref="AE3:AE14" si="2">IF(Y3&gt;0,INT(Y3),"")</f>
        <v/>
      </c>
      <c r="AF3" s="221" t="str">
        <f t="shared" ref="AF3:AF14" si="3">IF(Z3&gt;0,INT(Z3),"")</f>
        <v/>
      </c>
      <c r="AG3" s="221" t="str">
        <f t="shared" ref="AG3:AG14" si="4">IF(AA3&gt;0,INT(AA3),"")</f>
        <v/>
      </c>
      <c r="AH3" s="222" t="str">
        <f t="shared" ref="AH3:AH14" si="5">IF(AB3&gt;0,INT(AB3),"")</f>
        <v/>
      </c>
      <c r="AI3" s="42">
        <f>IF(COUNT(B3:H3,I3,K3,M3,O3,Q3,S3,U3,#REF!)&gt;0,COUNT(B3:H3,I3,K3,M3,O3,Q3,S3,U3,#REF!),"")</f>
        <v>14</v>
      </c>
      <c r="AJ3" s="51">
        <f t="shared" ref="AJ3:AJ14" si="6">IF(COUNT(J3,L3,N3,P3,R3,T3,V3)&gt;0,COUNT(J3,L3,N3,P3,R3,T3,V3),"")</f>
        <v>7</v>
      </c>
      <c r="AK3" s="216">
        <f t="shared" ref="AK3:AK14" si="7">IF(COUNT(B3:AB3)&gt;0,AVERAGE(B3:H3,I3,K3,M3,O3,Q3,S3,U3,AC3:AH3),"")</f>
        <v>29.285714285714285</v>
      </c>
      <c r="AL3" s="226">
        <f t="shared" ref="AL3:AL14" si="8">IF(COUNT(J3,L3,N3,P3,R3,T3,V3),SUM(J3,L3,N3,P3,R3,T3,V3),"")</f>
        <v>9</v>
      </c>
      <c r="AM3" s="46">
        <f t="shared" ref="AM3:AM14" si="9">IF(COUNTIF(B3:AB3,"&gt;=30")&gt;0,COUNTIF(B3:AB3,"&gt;=30"),"")</f>
        <v>7</v>
      </c>
      <c r="AN3" s="47">
        <f t="shared" ref="AN3:AN14" si="10">IF(AI3&lt;&gt;"",IF(OR((B$37+B$39)&lt;10,AI3&gt;=(B$37+B$39)*0.75),200000,100000)*AK3+SUM(U3,S3,Q3,O3,M3,K3,I3,B3:H3,AC3:AH3),0)</f>
        <v>5857552.8571428573</v>
      </c>
      <c r="AO3" s="5">
        <f t="shared" ref="AO3:AO14" si="11">IF(COUNTBLANK(A3)=0,IF(VLOOKUP(A3,LastSeason,1,TRUE)=A3,VLOOKUP(A3,LastSeason,2,FALSE),""),"")</f>
        <v>29.166666666666668</v>
      </c>
      <c r="AP3" s="7">
        <f t="shared" ref="AP3:AP14" si="12">IF(AND(AO3&lt;&gt;"",AK3&lt;&gt;""),AK3-AO3,"")</f>
        <v>0.11904761904761685</v>
      </c>
      <c r="AR3"/>
    </row>
    <row r="4" spans="1:44" ht="18" customHeight="1" x14ac:dyDescent="0.4">
      <c r="A4" s="79" t="s">
        <v>62</v>
      </c>
      <c r="B4" s="48">
        <v>29</v>
      </c>
      <c r="C4" s="55">
        <v>30</v>
      </c>
      <c r="D4" s="54"/>
      <c r="E4" s="54">
        <v>28</v>
      </c>
      <c r="F4" s="54">
        <v>28</v>
      </c>
      <c r="G4" s="55">
        <v>29</v>
      </c>
      <c r="H4" s="54">
        <v>30</v>
      </c>
      <c r="I4" s="56">
        <v>30</v>
      </c>
      <c r="J4" s="57">
        <v>2</v>
      </c>
      <c r="K4" s="56">
        <v>30</v>
      </c>
      <c r="L4" s="57">
        <v>2</v>
      </c>
      <c r="M4" s="56">
        <v>29</v>
      </c>
      <c r="N4" s="57">
        <v>1</v>
      </c>
      <c r="O4" s="58">
        <v>29</v>
      </c>
      <c r="P4" s="59">
        <v>1</v>
      </c>
      <c r="Q4" s="56">
        <v>30</v>
      </c>
      <c r="R4" s="57">
        <v>2</v>
      </c>
      <c r="S4" s="58">
        <v>27</v>
      </c>
      <c r="T4" s="59">
        <v>0</v>
      </c>
      <c r="U4" s="56"/>
      <c r="V4" s="57"/>
      <c r="W4" s="94"/>
      <c r="X4" s="94"/>
      <c r="Y4" s="94"/>
      <c r="Z4" s="94"/>
      <c r="AA4" s="94"/>
      <c r="AB4" s="94"/>
      <c r="AC4" s="221" t="str">
        <f t="shared" si="0"/>
        <v/>
      </c>
      <c r="AD4" s="221" t="str">
        <f t="shared" si="1"/>
        <v/>
      </c>
      <c r="AE4" s="221" t="str">
        <f t="shared" si="2"/>
        <v/>
      </c>
      <c r="AF4" s="221" t="str">
        <f t="shared" si="3"/>
        <v/>
      </c>
      <c r="AG4" s="221" t="str">
        <f t="shared" si="4"/>
        <v/>
      </c>
      <c r="AH4" s="222" t="str">
        <f t="shared" si="5"/>
        <v/>
      </c>
      <c r="AI4" s="42">
        <f>IF(COUNT(B4:H4,I4,K4,M4,O4,Q4,S4,U4,#REF!)&gt;0,COUNT(B4:H4,I4,K4,M4,O4,Q4,S4,U4,#REF!),"")</f>
        <v>12</v>
      </c>
      <c r="AJ4" s="51">
        <f t="shared" si="6"/>
        <v>6</v>
      </c>
      <c r="AK4" s="216">
        <f t="shared" si="7"/>
        <v>29.083333333333332</v>
      </c>
      <c r="AL4" s="226">
        <f t="shared" si="8"/>
        <v>8</v>
      </c>
      <c r="AM4" s="46">
        <f t="shared" si="9"/>
        <v>5</v>
      </c>
      <c r="AN4" s="47">
        <f t="shared" si="10"/>
        <v>5817015.666666666</v>
      </c>
      <c r="AO4" s="5">
        <f t="shared" si="11"/>
        <v>28.411764705882351</v>
      </c>
      <c r="AP4" s="7">
        <f t="shared" si="12"/>
        <v>0.67156862745098067</v>
      </c>
      <c r="AR4"/>
    </row>
    <row r="5" spans="1:44" ht="18" customHeight="1" x14ac:dyDescent="0.4">
      <c r="A5" s="79" t="s">
        <v>122</v>
      </c>
      <c r="B5" s="48">
        <v>27</v>
      </c>
      <c r="C5" s="49">
        <v>28</v>
      </c>
      <c r="D5" s="48">
        <v>30</v>
      </c>
      <c r="E5" s="48">
        <v>28</v>
      </c>
      <c r="F5" s="48">
        <v>29</v>
      </c>
      <c r="G5" s="49">
        <v>30</v>
      </c>
      <c r="H5" s="48">
        <v>28</v>
      </c>
      <c r="I5" s="50">
        <v>29</v>
      </c>
      <c r="J5" s="51">
        <v>1</v>
      </c>
      <c r="K5" s="50">
        <v>29</v>
      </c>
      <c r="L5" s="51">
        <v>1</v>
      </c>
      <c r="M5" s="50">
        <v>29</v>
      </c>
      <c r="N5" s="51">
        <v>1</v>
      </c>
      <c r="O5" s="52"/>
      <c r="P5" s="53"/>
      <c r="Q5" s="50">
        <v>29</v>
      </c>
      <c r="R5" s="51">
        <v>1</v>
      </c>
      <c r="S5" s="52">
        <v>30</v>
      </c>
      <c r="T5" s="53">
        <v>2</v>
      </c>
      <c r="U5" s="50">
        <v>29</v>
      </c>
      <c r="V5" s="51">
        <v>1</v>
      </c>
      <c r="W5" s="94"/>
      <c r="X5" s="94"/>
      <c r="Y5" s="94"/>
      <c r="Z5" s="94"/>
      <c r="AA5" s="94"/>
      <c r="AB5" s="94"/>
      <c r="AC5" s="221" t="str">
        <f t="shared" si="0"/>
        <v/>
      </c>
      <c r="AD5" s="221" t="str">
        <f t="shared" si="1"/>
        <v/>
      </c>
      <c r="AE5" s="221" t="str">
        <f t="shared" si="2"/>
        <v/>
      </c>
      <c r="AF5" s="221" t="str">
        <f t="shared" si="3"/>
        <v/>
      </c>
      <c r="AG5" s="221" t="str">
        <f t="shared" si="4"/>
        <v/>
      </c>
      <c r="AH5" s="222" t="str">
        <f t="shared" si="5"/>
        <v/>
      </c>
      <c r="AI5" s="42">
        <f>IF(COUNT(B5:H5,I5,K5,M5,O5,Q5,S5,U5,#REF!)&gt;0,COUNT(B5:H5,I5,K5,M5,O5,Q5,S5,U5,#REF!),"")</f>
        <v>13</v>
      </c>
      <c r="AJ5" s="51">
        <f t="shared" si="6"/>
        <v>6</v>
      </c>
      <c r="AK5" s="216">
        <f t="shared" si="7"/>
        <v>28.846153846153847</v>
      </c>
      <c r="AL5" s="226">
        <f t="shared" si="8"/>
        <v>7</v>
      </c>
      <c r="AM5" s="46">
        <f t="shared" si="9"/>
        <v>3</v>
      </c>
      <c r="AN5" s="47">
        <f t="shared" si="10"/>
        <v>5769605.769230769</v>
      </c>
      <c r="AO5" s="5">
        <f t="shared" si="11"/>
        <v>29</v>
      </c>
      <c r="AP5" s="7">
        <f t="shared" si="12"/>
        <v>-0.1538461538461533</v>
      </c>
      <c r="AR5"/>
    </row>
    <row r="6" spans="1:44" ht="18" customHeight="1" x14ac:dyDescent="0.4">
      <c r="A6" s="79" t="s">
        <v>64</v>
      </c>
      <c r="B6" s="48">
        <v>28</v>
      </c>
      <c r="C6" s="49">
        <v>29</v>
      </c>
      <c r="D6" s="48">
        <v>29</v>
      </c>
      <c r="E6" s="48">
        <v>28</v>
      </c>
      <c r="F6" s="48">
        <v>29</v>
      </c>
      <c r="G6" s="49">
        <v>29</v>
      </c>
      <c r="H6" s="48">
        <v>28</v>
      </c>
      <c r="I6" s="50">
        <v>28</v>
      </c>
      <c r="J6" s="51">
        <v>0</v>
      </c>
      <c r="K6" s="50">
        <v>30</v>
      </c>
      <c r="L6" s="51">
        <v>2</v>
      </c>
      <c r="M6" s="50"/>
      <c r="N6" s="51"/>
      <c r="O6" s="52">
        <v>30</v>
      </c>
      <c r="P6" s="53">
        <v>2</v>
      </c>
      <c r="Q6" s="50">
        <v>30</v>
      </c>
      <c r="R6" s="51">
        <v>2</v>
      </c>
      <c r="S6" s="52">
        <v>27</v>
      </c>
      <c r="T6" s="53">
        <v>0</v>
      </c>
      <c r="U6" s="50">
        <v>29</v>
      </c>
      <c r="V6" s="51">
        <v>1</v>
      </c>
      <c r="W6" s="94"/>
      <c r="X6" s="94"/>
      <c r="Y6" s="94"/>
      <c r="Z6" s="94"/>
      <c r="AA6" s="94"/>
      <c r="AB6" s="94"/>
      <c r="AC6" s="221" t="str">
        <f t="shared" si="0"/>
        <v/>
      </c>
      <c r="AD6" s="221" t="str">
        <f t="shared" si="1"/>
        <v/>
      </c>
      <c r="AE6" s="221" t="str">
        <f t="shared" si="2"/>
        <v/>
      </c>
      <c r="AF6" s="221" t="str">
        <f t="shared" si="3"/>
        <v/>
      </c>
      <c r="AG6" s="221" t="str">
        <f t="shared" si="4"/>
        <v/>
      </c>
      <c r="AH6" s="222" t="str">
        <f t="shared" si="5"/>
        <v/>
      </c>
      <c r="AI6" s="42">
        <f>IF(COUNT(B6:H6,I6,K6,M6,O6,Q6,S6,U6,#REF!)&gt;0,COUNT(B6:H6,I6,K6,M6,O6,Q6,S6,U6,#REF!),"")</f>
        <v>13</v>
      </c>
      <c r="AJ6" s="51">
        <f t="shared" si="6"/>
        <v>6</v>
      </c>
      <c r="AK6" s="216">
        <f t="shared" si="7"/>
        <v>28.76923076923077</v>
      </c>
      <c r="AL6" s="226">
        <f t="shared" si="8"/>
        <v>7</v>
      </c>
      <c r="AM6" s="46">
        <f t="shared" si="9"/>
        <v>3</v>
      </c>
      <c r="AN6" s="47">
        <f t="shared" si="10"/>
        <v>5754220.153846154</v>
      </c>
      <c r="AO6" s="5">
        <f t="shared" si="11"/>
        <v>27.875</v>
      </c>
      <c r="AP6" s="7">
        <f t="shared" si="12"/>
        <v>0.89423076923077005</v>
      </c>
      <c r="AR6"/>
    </row>
    <row r="7" spans="1:44" ht="18" customHeight="1" x14ac:dyDescent="0.4">
      <c r="A7" s="79" t="s">
        <v>72</v>
      </c>
      <c r="B7" s="48"/>
      <c r="C7" s="55"/>
      <c r="D7" s="54"/>
      <c r="E7" s="54">
        <v>28</v>
      </c>
      <c r="F7" s="54">
        <v>27</v>
      </c>
      <c r="G7" s="55">
        <v>29</v>
      </c>
      <c r="H7" s="54">
        <v>27</v>
      </c>
      <c r="I7" s="56">
        <v>28</v>
      </c>
      <c r="J7" s="57">
        <v>1</v>
      </c>
      <c r="K7" s="56">
        <v>28</v>
      </c>
      <c r="L7" s="57">
        <v>1</v>
      </c>
      <c r="M7" s="56">
        <v>30</v>
      </c>
      <c r="N7" s="57">
        <v>2</v>
      </c>
      <c r="O7" s="58">
        <v>28</v>
      </c>
      <c r="P7" s="59">
        <v>1</v>
      </c>
      <c r="Q7" s="56">
        <v>29</v>
      </c>
      <c r="R7" s="57">
        <v>2</v>
      </c>
      <c r="S7" s="58">
        <v>29</v>
      </c>
      <c r="T7" s="59">
        <v>2</v>
      </c>
      <c r="U7" s="56">
        <v>28</v>
      </c>
      <c r="V7" s="57">
        <v>1</v>
      </c>
      <c r="W7" s="94"/>
      <c r="X7" s="94"/>
      <c r="Y7" s="94"/>
      <c r="Z7" s="94"/>
      <c r="AA7" s="94"/>
      <c r="AB7" s="94"/>
      <c r="AC7" s="221" t="str">
        <f t="shared" si="0"/>
        <v/>
      </c>
      <c r="AD7" s="221" t="str">
        <f t="shared" si="1"/>
        <v/>
      </c>
      <c r="AE7" s="221" t="str">
        <f t="shared" si="2"/>
        <v/>
      </c>
      <c r="AF7" s="221" t="str">
        <f t="shared" si="3"/>
        <v/>
      </c>
      <c r="AG7" s="221" t="str">
        <f t="shared" si="4"/>
        <v/>
      </c>
      <c r="AH7" s="222" t="str">
        <f t="shared" si="5"/>
        <v/>
      </c>
      <c r="AI7" s="42">
        <f>IF(COUNT(B7:H7,I7,K7,M7,O7,Q7,S7,U7,#REF!)&gt;0,COUNT(B7:H7,I7,K7,M7,O7,Q7,S7,U7,#REF!),"")</f>
        <v>11</v>
      </c>
      <c r="AJ7" s="51">
        <f t="shared" si="6"/>
        <v>7</v>
      </c>
      <c r="AK7" s="216">
        <f t="shared" si="7"/>
        <v>28.272727272727273</v>
      </c>
      <c r="AL7" s="226">
        <f t="shared" si="8"/>
        <v>10</v>
      </c>
      <c r="AM7" s="46">
        <f t="shared" si="9"/>
        <v>1</v>
      </c>
      <c r="AN7" s="47">
        <f t="shared" si="10"/>
        <v>5654856.4545454551</v>
      </c>
      <c r="AO7" s="5" t="str">
        <f t="shared" si="11"/>
        <v/>
      </c>
      <c r="AP7" s="7" t="str">
        <f t="shared" si="12"/>
        <v/>
      </c>
      <c r="AR7"/>
    </row>
    <row r="8" spans="1:44" ht="18" customHeight="1" x14ac:dyDescent="0.4">
      <c r="A8" s="79" t="s">
        <v>133</v>
      </c>
      <c r="B8" s="48"/>
      <c r="C8" s="49">
        <v>25</v>
      </c>
      <c r="D8" s="48">
        <v>27</v>
      </c>
      <c r="E8" s="48">
        <v>28</v>
      </c>
      <c r="F8" s="48">
        <v>25</v>
      </c>
      <c r="G8" s="49">
        <v>27</v>
      </c>
      <c r="H8" s="48">
        <v>25</v>
      </c>
      <c r="I8" s="50">
        <v>26</v>
      </c>
      <c r="J8" s="51">
        <v>1</v>
      </c>
      <c r="K8" s="50">
        <v>29</v>
      </c>
      <c r="L8" s="51">
        <v>2</v>
      </c>
      <c r="M8" s="50">
        <v>26</v>
      </c>
      <c r="N8" s="51">
        <v>0</v>
      </c>
      <c r="O8" s="52">
        <v>26</v>
      </c>
      <c r="P8" s="53">
        <v>0</v>
      </c>
      <c r="Q8" s="50">
        <v>27</v>
      </c>
      <c r="R8" s="51">
        <v>1</v>
      </c>
      <c r="S8" s="52">
        <v>26</v>
      </c>
      <c r="T8" s="53">
        <v>0</v>
      </c>
      <c r="U8" s="50">
        <v>29</v>
      </c>
      <c r="V8" s="51">
        <v>2</v>
      </c>
      <c r="W8" s="94"/>
      <c r="X8" s="94"/>
      <c r="Y8" s="94"/>
      <c r="Z8" s="94"/>
      <c r="AA8" s="94"/>
      <c r="AB8" s="94"/>
      <c r="AC8" s="221" t="str">
        <f t="shared" si="0"/>
        <v/>
      </c>
      <c r="AD8" s="221" t="str">
        <f t="shared" si="1"/>
        <v/>
      </c>
      <c r="AE8" s="221" t="str">
        <f t="shared" si="2"/>
        <v/>
      </c>
      <c r="AF8" s="221" t="str">
        <f t="shared" si="3"/>
        <v/>
      </c>
      <c r="AG8" s="221" t="str">
        <f t="shared" si="4"/>
        <v/>
      </c>
      <c r="AH8" s="222" t="str">
        <f t="shared" si="5"/>
        <v/>
      </c>
      <c r="AI8" s="42">
        <f>IF(COUNT(B8:H8,I8,K8,M8,O8,Q8,S8,U8,#REF!)&gt;0,COUNT(B8:H8,I8,K8,M8,O8,Q8,S8,U8,#REF!),"")</f>
        <v>13</v>
      </c>
      <c r="AJ8" s="51">
        <f t="shared" si="6"/>
        <v>7</v>
      </c>
      <c r="AK8" s="216">
        <f t="shared" si="7"/>
        <v>26.615384615384617</v>
      </c>
      <c r="AL8" s="226">
        <f t="shared" si="8"/>
        <v>6</v>
      </c>
      <c r="AM8" s="46" t="str">
        <f t="shared" si="9"/>
        <v/>
      </c>
      <c r="AN8" s="47">
        <f t="shared" si="10"/>
        <v>5323422.923076923</v>
      </c>
      <c r="AO8" s="5">
        <f t="shared" si="11"/>
        <v>27.388888888888889</v>
      </c>
      <c r="AP8" s="7">
        <f t="shared" si="12"/>
        <v>-0.77350427350427253</v>
      </c>
      <c r="AR8"/>
    </row>
    <row r="9" spans="1:44" ht="18" customHeight="1" x14ac:dyDescent="0.4">
      <c r="A9" s="79" t="s">
        <v>168</v>
      </c>
      <c r="B9" s="48">
        <v>27</v>
      </c>
      <c r="C9" s="49">
        <v>26</v>
      </c>
      <c r="D9" s="48">
        <v>26</v>
      </c>
      <c r="E9" s="48">
        <v>26</v>
      </c>
      <c r="F9" s="48">
        <v>27</v>
      </c>
      <c r="G9" s="49">
        <v>27</v>
      </c>
      <c r="H9" s="48">
        <v>27</v>
      </c>
      <c r="I9" s="50">
        <v>23</v>
      </c>
      <c r="J9" s="51">
        <v>0</v>
      </c>
      <c r="K9" s="50">
        <v>28</v>
      </c>
      <c r="L9" s="51">
        <v>2</v>
      </c>
      <c r="M9" s="50">
        <v>28</v>
      </c>
      <c r="N9" s="51">
        <v>2</v>
      </c>
      <c r="O9" s="52">
        <v>26</v>
      </c>
      <c r="P9" s="53">
        <v>1</v>
      </c>
      <c r="Q9" s="50">
        <v>26</v>
      </c>
      <c r="R9" s="51">
        <v>1</v>
      </c>
      <c r="S9" s="52">
        <v>27</v>
      </c>
      <c r="T9" s="53">
        <v>2</v>
      </c>
      <c r="U9" s="50">
        <v>28</v>
      </c>
      <c r="V9" s="51">
        <v>2</v>
      </c>
      <c r="W9" s="95"/>
      <c r="X9" s="95"/>
      <c r="Y9" s="95"/>
      <c r="Z9" s="95"/>
      <c r="AA9" s="95"/>
      <c r="AB9" s="95"/>
      <c r="AC9" s="221" t="str">
        <f t="shared" si="0"/>
        <v/>
      </c>
      <c r="AD9" s="221" t="str">
        <f t="shared" si="1"/>
        <v/>
      </c>
      <c r="AE9" s="221" t="str">
        <f t="shared" si="2"/>
        <v/>
      </c>
      <c r="AF9" s="221" t="str">
        <f t="shared" si="3"/>
        <v/>
      </c>
      <c r="AG9" s="221" t="str">
        <f t="shared" si="4"/>
        <v/>
      </c>
      <c r="AH9" s="222" t="str">
        <f t="shared" si="5"/>
        <v/>
      </c>
      <c r="AI9" s="42">
        <f>IF(COUNT(B9:H9,I9,K9,M9,O9,Q9,S9,U9,#REF!)&gt;0,COUNT(B9:H9,I9,K9,M9,O9,Q9,S9,U9,#REF!),"")</f>
        <v>14</v>
      </c>
      <c r="AJ9" s="51">
        <f t="shared" si="6"/>
        <v>7</v>
      </c>
      <c r="AK9" s="216">
        <f t="shared" si="7"/>
        <v>26.571428571428573</v>
      </c>
      <c r="AL9" s="226">
        <f t="shared" si="8"/>
        <v>10</v>
      </c>
      <c r="AM9" s="46" t="str">
        <f t="shared" si="9"/>
        <v/>
      </c>
      <c r="AN9" s="47">
        <f t="shared" si="10"/>
        <v>5314657.7142857146</v>
      </c>
      <c r="AO9" s="5" t="str">
        <f t="shared" si="11"/>
        <v/>
      </c>
      <c r="AP9" s="7" t="str">
        <f t="shared" si="12"/>
        <v/>
      </c>
      <c r="AR9"/>
    </row>
    <row r="10" spans="1:44" ht="18" customHeight="1" x14ac:dyDescent="0.4">
      <c r="A10" s="79" t="s">
        <v>67</v>
      </c>
      <c r="B10" s="48">
        <v>26</v>
      </c>
      <c r="C10" s="49"/>
      <c r="D10" s="48">
        <v>25</v>
      </c>
      <c r="E10" s="48"/>
      <c r="F10" s="48">
        <v>25</v>
      </c>
      <c r="G10" s="49">
        <v>26</v>
      </c>
      <c r="H10" s="48">
        <v>24</v>
      </c>
      <c r="I10" s="50">
        <v>23</v>
      </c>
      <c r="J10" s="51">
        <v>0</v>
      </c>
      <c r="K10" s="50">
        <v>24</v>
      </c>
      <c r="L10" s="51">
        <v>0</v>
      </c>
      <c r="M10" s="50">
        <v>24</v>
      </c>
      <c r="N10" s="51">
        <v>0</v>
      </c>
      <c r="O10" s="52">
        <v>25</v>
      </c>
      <c r="P10" s="53">
        <v>1</v>
      </c>
      <c r="Q10" s="50">
        <v>25</v>
      </c>
      <c r="R10" s="51">
        <v>1</v>
      </c>
      <c r="S10" s="52">
        <v>27</v>
      </c>
      <c r="T10" s="53">
        <v>2</v>
      </c>
      <c r="U10" s="50">
        <v>25</v>
      </c>
      <c r="V10" s="51">
        <v>1</v>
      </c>
      <c r="W10" s="94"/>
      <c r="X10" s="94"/>
      <c r="Y10" s="94"/>
      <c r="Z10" s="94"/>
      <c r="AA10" s="94"/>
      <c r="AB10" s="94"/>
      <c r="AC10" s="221" t="str">
        <f t="shared" si="0"/>
        <v/>
      </c>
      <c r="AD10" s="221" t="str">
        <f t="shared" si="1"/>
        <v/>
      </c>
      <c r="AE10" s="221" t="str">
        <f t="shared" si="2"/>
        <v/>
      </c>
      <c r="AF10" s="221" t="str">
        <f t="shared" si="3"/>
        <v/>
      </c>
      <c r="AG10" s="221" t="str">
        <f t="shared" si="4"/>
        <v/>
      </c>
      <c r="AH10" s="222" t="str">
        <f t="shared" si="5"/>
        <v/>
      </c>
      <c r="AI10" s="42">
        <f>IF(COUNT(B10:H10,I10,K10,M10,O10,Q10,S10,U10,#REF!)&gt;0,COUNT(B10:H10,I10,K10,M10,O10,Q10,S10,U10,#REF!),"")</f>
        <v>12</v>
      </c>
      <c r="AJ10" s="51">
        <f t="shared" si="6"/>
        <v>7</v>
      </c>
      <c r="AK10" s="216">
        <f t="shared" si="7"/>
        <v>24.916666666666668</v>
      </c>
      <c r="AL10" s="226">
        <f t="shared" si="8"/>
        <v>5</v>
      </c>
      <c r="AM10" s="46" t="str">
        <f t="shared" si="9"/>
        <v/>
      </c>
      <c r="AN10" s="47">
        <f t="shared" si="10"/>
        <v>4983632.333333334</v>
      </c>
      <c r="AO10" s="5">
        <f t="shared" si="11"/>
        <v>24.5625</v>
      </c>
      <c r="AP10" s="7">
        <f t="shared" si="12"/>
        <v>0.35416666666666785</v>
      </c>
      <c r="AR10"/>
    </row>
    <row r="11" spans="1:44" ht="18" customHeight="1" x14ac:dyDescent="0.4">
      <c r="A11" s="79" t="s">
        <v>70</v>
      </c>
      <c r="B11" s="48"/>
      <c r="C11" s="49"/>
      <c r="D11" s="48"/>
      <c r="E11" s="48">
        <v>28</v>
      </c>
      <c r="F11" s="48"/>
      <c r="G11" s="49">
        <v>27</v>
      </c>
      <c r="H11" s="48"/>
      <c r="I11" s="50">
        <v>28</v>
      </c>
      <c r="J11" s="51">
        <v>1</v>
      </c>
      <c r="K11" s="50">
        <v>29</v>
      </c>
      <c r="L11" s="51">
        <v>2</v>
      </c>
      <c r="M11" s="50">
        <v>28</v>
      </c>
      <c r="N11" s="51">
        <v>1</v>
      </c>
      <c r="O11" s="52">
        <v>29</v>
      </c>
      <c r="P11" s="53">
        <v>2</v>
      </c>
      <c r="Q11" s="50"/>
      <c r="R11" s="51"/>
      <c r="S11" s="52">
        <v>27</v>
      </c>
      <c r="T11" s="53">
        <v>0</v>
      </c>
      <c r="U11" s="50">
        <v>29</v>
      </c>
      <c r="V11" s="51">
        <v>2</v>
      </c>
      <c r="W11" s="94"/>
      <c r="X11" s="94"/>
      <c r="Y11" s="94"/>
      <c r="Z11" s="94"/>
      <c r="AA11" s="94"/>
      <c r="AB11" s="94"/>
      <c r="AC11" s="221" t="str">
        <f t="shared" si="0"/>
        <v/>
      </c>
      <c r="AD11" s="221" t="str">
        <f t="shared" si="1"/>
        <v/>
      </c>
      <c r="AE11" s="221" t="str">
        <f t="shared" si="2"/>
        <v/>
      </c>
      <c r="AF11" s="221" t="str">
        <f t="shared" si="3"/>
        <v/>
      </c>
      <c r="AG11" s="221" t="str">
        <f t="shared" si="4"/>
        <v/>
      </c>
      <c r="AH11" s="222" t="str">
        <f t="shared" si="5"/>
        <v/>
      </c>
      <c r="AI11" s="42">
        <f>IF(COUNT(B11:H11,I11,K11,M11,O11,Q11,S11,U11,#REF!)&gt;0,COUNT(B11:H11,I11,K11,M11,O11,Q11,S11,U11,#REF!),"")</f>
        <v>8</v>
      </c>
      <c r="AJ11" s="51">
        <f t="shared" si="6"/>
        <v>6</v>
      </c>
      <c r="AK11" s="216">
        <f t="shared" si="7"/>
        <v>28.125</v>
      </c>
      <c r="AL11" s="226">
        <f t="shared" si="8"/>
        <v>8</v>
      </c>
      <c r="AM11" s="46" t="str">
        <f t="shared" si="9"/>
        <v/>
      </c>
      <c r="AN11" s="47">
        <f t="shared" si="10"/>
        <v>2812725</v>
      </c>
      <c r="AO11" s="5" t="str">
        <f t="shared" si="11"/>
        <v/>
      </c>
      <c r="AP11" s="7" t="str">
        <f t="shared" si="12"/>
        <v/>
      </c>
      <c r="AR11"/>
    </row>
    <row r="12" spans="1:44" ht="18" customHeight="1" x14ac:dyDescent="0.4">
      <c r="A12" s="81" t="s">
        <v>132</v>
      </c>
      <c r="B12" s="48">
        <v>26</v>
      </c>
      <c r="C12" s="49"/>
      <c r="D12" s="48"/>
      <c r="E12" s="48"/>
      <c r="F12" s="48">
        <v>26</v>
      </c>
      <c r="G12" s="49"/>
      <c r="H12" s="48"/>
      <c r="I12" s="50"/>
      <c r="J12" s="51"/>
      <c r="K12" s="50"/>
      <c r="L12" s="51"/>
      <c r="M12" s="50"/>
      <c r="N12" s="51"/>
      <c r="O12" s="52"/>
      <c r="P12" s="53"/>
      <c r="Q12" s="50"/>
      <c r="R12" s="51"/>
      <c r="S12" s="52"/>
      <c r="T12" s="53"/>
      <c r="U12" s="50"/>
      <c r="V12" s="51"/>
      <c r="W12" s="95"/>
      <c r="X12" s="95"/>
      <c r="Y12" s="95"/>
      <c r="Z12" s="95"/>
      <c r="AA12" s="95"/>
      <c r="AB12" s="95"/>
      <c r="AC12" s="221" t="str">
        <f t="shared" si="0"/>
        <v/>
      </c>
      <c r="AD12" s="221" t="str">
        <f t="shared" si="1"/>
        <v/>
      </c>
      <c r="AE12" s="221" t="str">
        <f t="shared" si="2"/>
        <v/>
      </c>
      <c r="AF12" s="221" t="str">
        <f t="shared" si="3"/>
        <v/>
      </c>
      <c r="AG12" s="221" t="str">
        <f t="shared" si="4"/>
        <v/>
      </c>
      <c r="AH12" s="222" t="str">
        <f t="shared" si="5"/>
        <v/>
      </c>
      <c r="AI12" s="42">
        <f>IF(COUNT(B12:H12,I12,K12,M12,O12,Q12,S12,U12,#REF!)&gt;0,COUNT(B12:H12,I12,K12,M12,O12,Q12,S12,U12,#REF!),"")</f>
        <v>2</v>
      </c>
      <c r="AJ12" s="51" t="str">
        <f t="shared" si="6"/>
        <v/>
      </c>
      <c r="AK12" s="216">
        <f t="shared" si="7"/>
        <v>26</v>
      </c>
      <c r="AL12" s="226" t="str">
        <f t="shared" si="8"/>
        <v/>
      </c>
      <c r="AM12" s="46" t="str">
        <f t="shared" si="9"/>
        <v/>
      </c>
      <c r="AN12" s="47">
        <f t="shared" si="10"/>
        <v>2600052</v>
      </c>
      <c r="AO12" s="5">
        <f t="shared" si="11"/>
        <v>26.6875</v>
      </c>
      <c r="AP12" s="7">
        <f t="shared" si="12"/>
        <v>-0.6875</v>
      </c>
      <c r="AR12"/>
    </row>
    <row r="13" spans="1:44" ht="18" customHeight="1" x14ac:dyDescent="0.4">
      <c r="A13" s="78" t="s">
        <v>65</v>
      </c>
      <c r="B13" s="48">
        <v>23</v>
      </c>
      <c r="C13" s="49">
        <v>26</v>
      </c>
      <c r="D13" s="48">
        <v>22</v>
      </c>
      <c r="E13" s="48"/>
      <c r="F13" s="48"/>
      <c r="G13" s="49"/>
      <c r="H13" s="48">
        <v>26</v>
      </c>
      <c r="I13" s="50">
        <v>24</v>
      </c>
      <c r="J13" s="51">
        <v>1</v>
      </c>
      <c r="K13" s="50">
        <v>23</v>
      </c>
      <c r="L13" s="51">
        <v>0</v>
      </c>
      <c r="M13" s="50"/>
      <c r="N13" s="51"/>
      <c r="O13" s="52"/>
      <c r="P13" s="53"/>
      <c r="Q13" s="50">
        <v>26</v>
      </c>
      <c r="R13" s="51">
        <v>2</v>
      </c>
      <c r="S13" s="52"/>
      <c r="T13" s="53"/>
      <c r="U13" s="50"/>
      <c r="V13" s="51"/>
      <c r="W13" s="94"/>
      <c r="X13" s="94"/>
      <c r="Y13" s="94"/>
      <c r="Z13" s="94"/>
      <c r="AA13" s="94"/>
      <c r="AB13" s="94"/>
      <c r="AC13" s="221" t="str">
        <f t="shared" si="0"/>
        <v/>
      </c>
      <c r="AD13" s="221" t="str">
        <f t="shared" si="1"/>
        <v/>
      </c>
      <c r="AE13" s="221" t="str">
        <f t="shared" si="2"/>
        <v/>
      </c>
      <c r="AF13" s="221" t="str">
        <f t="shared" si="3"/>
        <v/>
      </c>
      <c r="AG13" s="221" t="str">
        <f t="shared" si="4"/>
        <v/>
      </c>
      <c r="AH13" s="222" t="str">
        <f t="shared" si="5"/>
        <v/>
      </c>
      <c r="AI13" s="42">
        <f>IF(COUNT(B13:H13,I13,K13,M13,O13,Q13,S13,U13,#REF!)&gt;0,COUNT(B13:H13,I13,K13,M13,O13,Q13,S13,U13,#REF!),"")</f>
        <v>7</v>
      </c>
      <c r="AJ13" s="51">
        <f t="shared" si="6"/>
        <v>3</v>
      </c>
      <c r="AK13" s="216">
        <f t="shared" si="7"/>
        <v>24.285714285714285</v>
      </c>
      <c r="AL13" s="226">
        <f t="shared" si="8"/>
        <v>3</v>
      </c>
      <c r="AM13" s="46" t="str">
        <f t="shared" si="9"/>
        <v/>
      </c>
      <c r="AN13" s="47">
        <f t="shared" si="10"/>
        <v>2428741.4285714286</v>
      </c>
      <c r="AO13" s="5">
        <f t="shared" si="11"/>
        <v>25</v>
      </c>
      <c r="AP13" s="7">
        <f t="shared" si="12"/>
        <v>-0.7142857142857153</v>
      </c>
      <c r="AR13"/>
    </row>
    <row r="14" spans="1:44" ht="18" customHeight="1" x14ac:dyDescent="0.4">
      <c r="A14" s="81" t="s">
        <v>66</v>
      </c>
      <c r="B14" s="48">
        <v>22</v>
      </c>
      <c r="C14" s="49">
        <v>24</v>
      </c>
      <c r="D14" s="48">
        <v>24</v>
      </c>
      <c r="E14" s="48">
        <v>23</v>
      </c>
      <c r="F14" s="48"/>
      <c r="G14" s="49"/>
      <c r="H14" s="48">
        <v>24</v>
      </c>
      <c r="I14" s="50">
        <v>21</v>
      </c>
      <c r="J14" s="51">
        <v>0</v>
      </c>
      <c r="K14" s="50"/>
      <c r="L14" s="51"/>
      <c r="M14" s="50"/>
      <c r="N14" s="51"/>
      <c r="O14" s="52"/>
      <c r="P14" s="53"/>
      <c r="Q14" s="50">
        <v>22</v>
      </c>
      <c r="R14" s="51">
        <v>0</v>
      </c>
      <c r="S14" s="52"/>
      <c r="T14" s="53"/>
      <c r="U14" s="50">
        <v>23</v>
      </c>
      <c r="V14" s="51">
        <v>1</v>
      </c>
      <c r="W14" s="94"/>
      <c r="X14" s="94"/>
      <c r="Y14" s="94"/>
      <c r="Z14" s="94"/>
      <c r="AA14" s="94"/>
      <c r="AB14" s="94"/>
      <c r="AC14" s="221" t="str">
        <f t="shared" si="0"/>
        <v/>
      </c>
      <c r="AD14" s="221" t="str">
        <f t="shared" si="1"/>
        <v/>
      </c>
      <c r="AE14" s="221" t="str">
        <f t="shared" si="2"/>
        <v/>
      </c>
      <c r="AF14" s="221" t="str">
        <f t="shared" si="3"/>
        <v/>
      </c>
      <c r="AG14" s="221" t="str">
        <f t="shared" si="4"/>
        <v/>
      </c>
      <c r="AH14" s="222" t="str">
        <f t="shared" si="5"/>
        <v/>
      </c>
      <c r="AI14" s="42">
        <f>IF(COUNT(B14:H14,I14,K14,M14,O14,Q14,S14,U14,#REF!)&gt;0,COUNT(B14:H14,I14,K14,M14,O14,Q14,S14,U14,#REF!),"")</f>
        <v>8</v>
      </c>
      <c r="AJ14" s="51">
        <f t="shared" si="6"/>
        <v>3</v>
      </c>
      <c r="AK14" s="216">
        <f t="shared" si="7"/>
        <v>22.875</v>
      </c>
      <c r="AL14" s="226">
        <f t="shared" si="8"/>
        <v>1</v>
      </c>
      <c r="AM14" s="46" t="str">
        <f t="shared" si="9"/>
        <v/>
      </c>
      <c r="AN14" s="47">
        <f t="shared" si="10"/>
        <v>2287683</v>
      </c>
      <c r="AO14" s="5" t="str">
        <f t="shared" si="11"/>
        <v/>
      </c>
      <c r="AP14" s="7" t="str">
        <f t="shared" si="12"/>
        <v/>
      </c>
      <c r="AR14"/>
    </row>
    <row r="15" spans="1:44" ht="18" customHeight="1" x14ac:dyDescent="0.4">
      <c r="A15" s="79"/>
      <c r="B15" s="48"/>
      <c r="C15" s="49"/>
      <c r="D15" s="48"/>
      <c r="E15" s="48"/>
      <c r="F15" s="48"/>
      <c r="G15" s="49"/>
      <c r="H15" s="48"/>
      <c r="I15" s="50"/>
      <c r="J15" s="51"/>
      <c r="K15" s="50"/>
      <c r="L15" s="51"/>
      <c r="M15" s="50"/>
      <c r="N15" s="51"/>
      <c r="O15" s="52"/>
      <c r="P15" s="53"/>
      <c r="Q15" s="50"/>
      <c r="R15" s="51"/>
      <c r="S15" s="52"/>
      <c r="T15" s="53"/>
      <c r="U15" s="50"/>
      <c r="V15" s="51"/>
      <c r="W15" s="94"/>
      <c r="X15" s="94"/>
      <c r="Y15" s="94"/>
      <c r="Z15" s="94"/>
      <c r="AA15" s="94"/>
      <c r="AB15" s="94"/>
      <c r="AC15" s="221" t="str">
        <f t="shared" ref="AC15:AH22" si="13">IF(W15&gt;0,INT(W15),"")</f>
        <v/>
      </c>
      <c r="AD15" s="221" t="str">
        <f t="shared" ref="AD15:AH18" si="14">IF(X15&gt;0,INT(X15),"")</f>
        <v/>
      </c>
      <c r="AE15" s="221" t="str">
        <f t="shared" si="14"/>
        <v/>
      </c>
      <c r="AF15" s="221" t="str">
        <f t="shared" si="14"/>
        <v/>
      </c>
      <c r="AG15" s="221" t="str">
        <f t="shared" si="14"/>
        <v/>
      </c>
      <c r="AH15" s="222" t="str">
        <f t="shared" si="14"/>
        <v/>
      </c>
      <c r="AI15" s="42" t="str">
        <f>IF(COUNT(B15:H15,I15,K15,M15,O15,Q15,S15,U15,#REF!)&gt;0,COUNT(B15:H15,I15,K15,M15,O15,Q15,S15,U15,#REF!),"")</f>
        <v/>
      </c>
      <c r="AJ15" s="51" t="str">
        <f t="shared" ref="AJ15:AJ22" si="15">IF(COUNT(J15,L15,N15,P15,R15,T15,V15)&gt;0,COUNT(J15,L15,N15,P15,R15,T15,V15),"")</f>
        <v/>
      </c>
      <c r="AK15" s="216" t="str">
        <f t="shared" ref="AK15:AK22" si="16">IF(COUNT(B15:AB15)&gt;0,AVERAGE(B15:H15,I15,K15,M15,O15,Q15,S15,U15,AC15:AH15),"")</f>
        <v/>
      </c>
      <c r="AL15" s="226" t="str">
        <f t="shared" ref="AL15:AL22" si="17">IF(COUNT(J15,L15,N15,P15,R15,T15,V15),SUM(J15,L15,N15,P15,R15,T15,V15),"")</f>
        <v/>
      </c>
      <c r="AM15" s="46" t="str">
        <f t="shared" ref="AM15:AM22" si="18">IF(COUNTIF(B15:AB15,"&gt;=30")&gt;0,COUNTIF(B15:AB15,"&gt;=30"),"")</f>
        <v/>
      </c>
      <c r="AN15" s="47">
        <f t="shared" ref="AN15:AN22" si="19">IF(AI15&lt;&gt;"",IF(OR((B$37+B$39)&lt;10,AI15&gt;=(B$37+B$39)*0.75),200000,100000)*AK15+SUM(U15,S15,Q15,O15,M15,K15,I15,B15:H15,AC15:AH15),0)</f>
        <v>0</v>
      </c>
      <c r="AO15" s="5" t="str">
        <f t="shared" ref="AO15:AO22" si="20">IF(COUNTBLANK(A15)=0,IF(VLOOKUP(A15,LastSeason,1,TRUE)=A15,VLOOKUP(A15,LastSeason,2,FALSE),""),"")</f>
        <v/>
      </c>
      <c r="AP15" s="7" t="str">
        <f t="shared" ref="AP15:AP22" si="21">IF(AND(AO15&lt;&gt;"",AK15&lt;&gt;""),AK15-AO15,"")</f>
        <v/>
      </c>
      <c r="AR15"/>
    </row>
    <row r="16" spans="1:44" ht="18" customHeight="1" x14ac:dyDescent="0.4">
      <c r="A16" s="80"/>
      <c r="B16" s="48"/>
      <c r="C16" s="55"/>
      <c r="D16" s="54"/>
      <c r="E16" s="54"/>
      <c r="F16" s="54"/>
      <c r="G16" s="55"/>
      <c r="H16" s="54"/>
      <c r="I16" s="56"/>
      <c r="J16" s="57"/>
      <c r="K16" s="56"/>
      <c r="L16" s="57"/>
      <c r="M16" s="56"/>
      <c r="N16" s="57"/>
      <c r="O16" s="58"/>
      <c r="P16" s="59"/>
      <c r="Q16" s="56"/>
      <c r="R16" s="57"/>
      <c r="S16" s="58"/>
      <c r="T16" s="59"/>
      <c r="U16" s="56"/>
      <c r="V16" s="57"/>
      <c r="W16" s="95"/>
      <c r="X16" s="95"/>
      <c r="Y16" s="95"/>
      <c r="Z16" s="95"/>
      <c r="AA16" s="95"/>
      <c r="AB16" s="95"/>
      <c r="AC16" s="221" t="str">
        <f t="shared" si="13"/>
        <v/>
      </c>
      <c r="AD16" s="221" t="str">
        <f t="shared" si="14"/>
        <v/>
      </c>
      <c r="AE16" s="221" t="str">
        <f t="shared" si="14"/>
        <v/>
      </c>
      <c r="AF16" s="221" t="str">
        <f t="shared" si="14"/>
        <v/>
      </c>
      <c r="AG16" s="221" t="str">
        <f t="shared" si="14"/>
        <v/>
      </c>
      <c r="AH16" s="222" t="str">
        <f t="shared" si="14"/>
        <v/>
      </c>
      <c r="AI16" s="42" t="str">
        <f>IF(COUNT(B16:H16,I16,K16,M16,O16,Q16,S16,U16,#REF!)&gt;0,COUNT(B16:H16,I16,K16,M16,O16,Q16,S16,U16,#REF!),"")</f>
        <v/>
      </c>
      <c r="AJ16" s="51" t="str">
        <f t="shared" si="15"/>
        <v/>
      </c>
      <c r="AK16" s="216" t="str">
        <f t="shared" si="16"/>
        <v/>
      </c>
      <c r="AL16" s="226" t="str">
        <f t="shared" si="17"/>
        <v/>
      </c>
      <c r="AM16" s="46" t="str">
        <f t="shared" si="18"/>
        <v/>
      </c>
      <c r="AN16" s="47">
        <f t="shared" si="19"/>
        <v>0</v>
      </c>
      <c r="AO16" s="5" t="str">
        <f t="shared" si="20"/>
        <v/>
      </c>
      <c r="AP16" s="7" t="str">
        <f t="shared" si="21"/>
        <v/>
      </c>
      <c r="AR16"/>
    </row>
    <row r="17" spans="1:44" ht="18" customHeight="1" x14ac:dyDescent="0.4">
      <c r="A17" s="79"/>
      <c r="B17" s="48"/>
      <c r="C17" s="55"/>
      <c r="D17" s="54"/>
      <c r="E17" s="54"/>
      <c r="F17" s="54"/>
      <c r="G17" s="55"/>
      <c r="H17" s="54"/>
      <c r="I17" s="56"/>
      <c r="J17" s="57"/>
      <c r="K17" s="56"/>
      <c r="L17" s="57"/>
      <c r="M17" s="56"/>
      <c r="N17" s="57"/>
      <c r="O17" s="58"/>
      <c r="P17" s="59"/>
      <c r="Q17" s="56"/>
      <c r="R17" s="57"/>
      <c r="S17" s="58"/>
      <c r="T17" s="59"/>
      <c r="U17" s="56"/>
      <c r="V17" s="57"/>
      <c r="W17" s="95"/>
      <c r="X17" s="95"/>
      <c r="Y17" s="95"/>
      <c r="Z17" s="95"/>
      <c r="AA17" s="95"/>
      <c r="AB17" s="95"/>
      <c r="AC17" s="221" t="str">
        <f t="shared" si="13"/>
        <v/>
      </c>
      <c r="AD17" s="221" t="str">
        <f t="shared" si="14"/>
        <v/>
      </c>
      <c r="AE17" s="221" t="str">
        <f t="shared" si="14"/>
        <v/>
      </c>
      <c r="AF17" s="221" t="str">
        <f t="shared" si="14"/>
        <v/>
      </c>
      <c r="AG17" s="221" t="str">
        <f t="shared" si="14"/>
        <v/>
      </c>
      <c r="AH17" s="222" t="str">
        <f t="shared" si="14"/>
        <v/>
      </c>
      <c r="AI17" s="42" t="str">
        <f>IF(COUNT(B17:H17,I17,K17,M17,O17,Q17,S17,U17,#REF!)&gt;0,COUNT(B17:H17,I17,K17,M17,O17,Q17,S17,U17,#REF!),"")</f>
        <v/>
      </c>
      <c r="AJ17" s="51" t="str">
        <f t="shared" si="15"/>
        <v/>
      </c>
      <c r="AK17" s="216" t="str">
        <f t="shared" si="16"/>
        <v/>
      </c>
      <c r="AL17" s="226" t="str">
        <f t="shared" si="17"/>
        <v/>
      </c>
      <c r="AM17" s="46" t="str">
        <f t="shared" si="18"/>
        <v/>
      </c>
      <c r="AN17" s="47">
        <f t="shared" si="19"/>
        <v>0</v>
      </c>
      <c r="AO17" s="5" t="str">
        <f t="shared" si="20"/>
        <v/>
      </c>
      <c r="AP17" s="7" t="str">
        <f t="shared" si="21"/>
        <v/>
      </c>
      <c r="AR17"/>
    </row>
    <row r="18" spans="1:44" ht="18" customHeight="1" x14ac:dyDescent="0.4">
      <c r="A18" s="80"/>
      <c r="B18" s="48"/>
      <c r="C18" s="49"/>
      <c r="D18" s="48"/>
      <c r="E18" s="48"/>
      <c r="F18" s="48"/>
      <c r="G18" s="49"/>
      <c r="H18" s="48"/>
      <c r="I18" s="50"/>
      <c r="J18" s="51"/>
      <c r="K18" s="50"/>
      <c r="L18" s="51"/>
      <c r="M18" s="50"/>
      <c r="N18" s="51"/>
      <c r="O18" s="52"/>
      <c r="P18" s="53"/>
      <c r="Q18" s="50"/>
      <c r="R18" s="51"/>
      <c r="S18" s="52"/>
      <c r="T18" s="53"/>
      <c r="U18" s="50"/>
      <c r="V18" s="51"/>
      <c r="W18" s="94"/>
      <c r="X18" s="94"/>
      <c r="Y18" s="94"/>
      <c r="Z18" s="94"/>
      <c r="AA18" s="94"/>
      <c r="AB18" s="94"/>
      <c r="AC18" s="221" t="str">
        <f t="shared" si="13"/>
        <v/>
      </c>
      <c r="AD18" s="221" t="str">
        <f t="shared" si="14"/>
        <v/>
      </c>
      <c r="AE18" s="221" t="str">
        <f t="shared" si="14"/>
        <v/>
      </c>
      <c r="AF18" s="221" t="str">
        <f t="shared" si="14"/>
        <v/>
      </c>
      <c r="AG18" s="221" t="str">
        <f t="shared" si="14"/>
        <v/>
      </c>
      <c r="AH18" s="222" t="str">
        <f t="shared" si="14"/>
        <v/>
      </c>
      <c r="AI18" s="42" t="str">
        <f>IF(COUNT(B18:H18,I18,K18,M18,O18,Q18,S18,U18,#REF!)&gt;0,COUNT(B18:H18,I18,K18,M18,O18,Q18,S18,U18,#REF!),"")</f>
        <v/>
      </c>
      <c r="AJ18" s="51" t="str">
        <f t="shared" si="15"/>
        <v/>
      </c>
      <c r="AK18" s="216" t="str">
        <f t="shared" si="16"/>
        <v/>
      </c>
      <c r="AL18" s="226" t="str">
        <f t="shared" si="17"/>
        <v/>
      </c>
      <c r="AM18" s="46" t="str">
        <f t="shared" si="18"/>
        <v/>
      </c>
      <c r="AN18" s="47">
        <f t="shared" si="19"/>
        <v>0</v>
      </c>
      <c r="AO18" s="5" t="str">
        <f t="shared" si="20"/>
        <v/>
      </c>
      <c r="AP18" s="7" t="str">
        <f t="shared" si="21"/>
        <v/>
      </c>
      <c r="AR18"/>
    </row>
    <row r="19" spans="1:44" ht="18" customHeight="1" x14ac:dyDescent="0.4">
      <c r="A19" s="80"/>
      <c r="B19" s="48"/>
      <c r="C19" s="55"/>
      <c r="D19" s="54"/>
      <c r="E19" s="54"/>
      <c r="F19" s="54"/>
      <c r="G19" s="55"/>
      <c r="H19" s="54"/>
      <c r="I19" s="56"/>
      <c r="J19" s="57"/>
      <c r="K19" s="56"/>
      <c r="L19" s="57"/>
      <c r="M19" s="56"/>
      <c r="N19" s="57"/>
      <c r="O19" s="58"/>
      <c r="P19" s="59"/>
      <c r="Q19" s="56"/>
      <c r="R19" s="57"/>
      <c r="S19" s="58"/>
      <c r="T19" s="59"/>
      <c r="U19" s="56"/>
      <c r="V19" s="57"/>
      <c r="W19" s="95"/>
      <c r="X19" s="95"/>
      <c r="Y19" s="95"/>
      <c r="Z19" s="95"/>
      <c r="AA19" s="95"/>
      <c r="AB19" s="95"/>
      <c r="AC19" s="221" t="str">
        <f t="shared" si="13"/>
        <v/>
      </c>
      <c r="AD19" s="221" t="str">
        <f t="shared" si="13"/>
        <v/>
      </c>
      <c r="AE19" s="221" t="str">
        <f t="shared" si="13"/>
        <v/>
      </c>
      <c r="AF19" s="221" t="str">
        <f t="shared" si="13"/>
        <v/>
      </c>
      <c r="AG19" s="221" t="str">
        <f t="shared" si="13"/>
        <v/>
      </c>
      <c r="AH19" s="222" t="str">
        <f t="shared" si="13"/>
        <v/>
      </c>
      <c r="AI19" s="42" t="str">
        <f>IF(COUNT(B19:H19,I19,K19,M19,O19,Q19,S19,U19,#REF!)&gt;0,COUNT(B19:H19,I19,K19,M19,O19,Q19,S19,U19,#REF!),"")</f>
        <v/>
      </c>
      <c r="AJ19" s="51" t="str">
        <f t="shared" si="15"/>
        <v/>
      </c>
      <c r="AK19" s="216" t="str">
        <f t="shared" si="16"/>
        <v/>
      </c>
      <c r="AL19" s="226" t="str">
        <f t="shared" si="17"/>
        <v/>
      </c>
      <c r="AM19" s="46" t="str">
        <f t="shared" si="18"/>
        <v/>
      </c>
      <c r="AN19" s="47">
        <f t="shared" si="19"/>
        <v>0</v>
      </c>
      <c r="AO19" s="5" t="str">
        <f t="shared" si="20"/>
        <v/>
      </c>
      <c r="AP19" s="7" t="str">
        <f t="shared" si="21"/>
        <v/>
      </c>
      <c r="AR19"/>
    </row>
    <row r="20" spans="1:44" ht="18" customHeight="1" x14ac:dyDescent="0.4">
      <c r="A20" s="80"/>
      <c r="B20" s="48"/>
      <c r="C20" s="55"/>
      <c r="D20" s="54"/>
      <c r="E20" s="54"/>
      <c r="F20" s="54"/>
      <c r="G20" s="55"/>
      <c r="H20" s="54"/>
      <c r="I20" s="56"/>
      <c r="J20" s="57"/>
      <c r="K20" s="56"/>
      <c r="L20" s="57"/>
      <c r="M20" s="56"/>
      <c r="N20" s="57"/>
      <c r="O20" s="58"/>
      <c r="P20" s="59"/>
      <c r="Q20" s="56"/>
      <c r="R20" s="57"/>
      <c r="S20" s="58"/>
      <c r="T20" s="59"/>
      <c r="U20" s="56"/>
      <c r="V20" s="57"/>
      <c r="W20" s="95"/>
      <c r="X20" s="95"/>
      <c r="Y20" s="95"/>
      <c r="Z20" s="95"/>
      <c r="AA20" s="95"/>
      <c r="AB20" s="95"/>
      <c r="AC20" s="221" t="str">
        <f t="shared" si="13"/>
        <v/>
      </c>
      <c r="AD20" s="221" t="str">
        <f t="shared" si="13"/>
        <v/>
      </c>
      <c r="AE20" s="221" t="str">
        <f t="shared" si="13"/>
        <v/>
      </c>
      <c r="AF20" s="221" t="str">
        <f t="shared" si="13"/>
        <v/>
      </c>
      <c r="AG20" s="221" t="str">
        <f t="shared" si="13"/>
        <v/>
      </c>
      <c r="AH20" s="222" t="str">
        <f t="shared" si="13"/>
        <v/>
      </c>
      <c r="AI20" s="42" t="str">
        <f>IF(COUNT(B20:H20,I20,K20,M20,O20,Q20,S20,U20,#REF!)&gt;0,COUNT(B20:H20,I20,K20,M20,O20,Q20,S20,U20,#REF!),"")</f>
        <v/>
      </c>
      <c r="AJ20" s="51" t="str">
        <f t="shared" si="15"/>
        <v/>
      </c>
      <c r="AK20" s="216" t="str">
        <f t="shared" si="16"/>
        <v/>
      </c>
      <c r="AL20" s="226" t="str">
        <f t="shared" si="17"/>
        <v/>
      </c>
      <c r="AM20" s="46" t="str">
        <f t="shared" si="18"/>
        <v/>
      </c>
      <c r="AN20" s="47">
        <f t="shared" si="19"/>
        <v>0</v>
      </c>
      <c r="AO20" s="5" t="str">
        <f t="shared" si="20"/>
        <v/>
      </c>
      <c r="AP20" s="7" t="str">
        <f t="shared" si="21"/>
        <v/>
      </c>
      <c r="AR20"/>
    </row>
    <row r="21" spans="1:44" ht="18" customHeight="1" x14ac:dyDescent="0.4">
      <c r="A21" s="80"/>
      <c r="B21" s="48"/>
      <c r="C21" s="55"/>
      <c r="D21" s="54"/>
      <c r="E21" s="54"/>
      <c r="F21" s="54"/>
      <c r="G21" s="55"/>
      <c r="H21" s="54"/>
      <c r="I21" s="56"/>
      <c r="J21" s="57"/>
      <c r="K21" s="56"/>
      <c r="L21" s="57"/>
      <c r="M21" s="56"/>
      <c r="N21" s="57"/>
      <c r="O21" s="58"/>
      <c r="P21" s="59"/>
      <c r="Q21" s="56"/>
      <c r="R21" s="57"/>
      <c r="S21" s="58"/>
      <c r="T21" s="59"/>
      <c r="U21" s="56"/>
      <c r="V21" s="57"/>
      <c r="W21" s="95"/>
      <c r="X21" s="95"/>
      <c r="Y21" s="95"/>
      <c r="Z21" s="95"/>
      <c r="AA21" s="95"/>
      <c r="AB21" s="95"/>
      <c r="AC21" s="221" t="str">
        <f t="shared" si="13"/>
        <v/>
      </c>
      <c r="AD21" s="221" t="str">
        <f t="shared" si="13"/>
        <v/>
      </c>
      <c r="AE21" s="221" t="str">
        <f t="shared" si="13"/>
        <v/>
      </c>
      <c r="AF21" s="221" t="str">
        <f t="shared" si="13"/>
        <v/>
      </c>
      <c r="AG21" s="221" t="str">
        <f t="shared" si="13"/>
        <v/>
      </c>
      <c r="AH21" s="222" t="str">
        <f t="shared" si="13"/>
        <v/>
      </c>
      <c r="AI21" s="42" t="str">
        <f>IF(COUNT(B21:H21,I21,K21,M21,O21,Q21,S21,U21,#REF!)&gt;0,COUNT(B21:H21,I21,K21,M21,O21,Q21,S21,U21,#REF!),"")</f>
        <v/>
      </c>
      <c r="AJ21" s="51" t="str">
        <f t="shared" si="15"/>
        <v/>
      </c>
      <c r="AK21" s="216" t="str">
        <f t="shared" si="16"/>
        <v/>
      </c>
      <c r="AL21" s="226" t="str">
        <f t="shared" si="17"/>
        <v/>
      </c>
      <c r="AM21" s="46" t="str">
        <f t="shared" si="18"/>
        <v/>
      </c>
      <c r="AN21" s="47">
        <f t="shared" si="19"/>
        <v>0</v>
      </c>
      <c r="AO21" s="5" t="str">
        <f t="shared" si="20"/>
        <v/>
      </c>
      <c r="AP21" s="7" t="str">
        <f t="shared" si="21"/>
        <v/>
      </c>
      <c r="AR21"/>
    </row>
    <row r="22" spans="1:44" ht="18" customHeight="1" thickBot="1" x14ac:dyDescent="0.45">
      <c r="A22" s="82"/>
      <c r="B22" s="60"/>
      <c r="C22" s="61"/>
      <c r="D22" s="60"/>
      <c r="E22" s="60"/>
      <c r="F22" s="60"/>
      <c r="G22" s="61"/>
      <c r="H22" s="60"/>
      <c r="I22" s="62"/>
      <c r="J22" s="63"/>
      <c r="K22" s="62"/>
      <c r="L22" s="63"/>
      <c r="M22" s="62"/>
      <c r="N22" s="63"/>
      <c r="O22" s="64"/>
      <c r="P22" s="65"/>
      <c r="Q22" s="62"/>
      <c r="R22" s="63"/>
      <c r="S22" s="64"/>
      <c r="T22" s="65"/>
      <c r="U22" s="62"/>
      <c r="V22" s="63"/>
      <c r="W22" s="97"/>
      <c r="X22" s="97"/>
      <c r="Y22" s="97"/>
      <c r="Z22" s="97"/>
      <c r="AA22" s="97"/>
      <c r="AB22" s="97"/>
      <c r="AC22" s="223" t="str">
        <f t="shared" si="13"/>
        <v/>
      </c>
      <c r="AD22" s="223" t="str">
        <f t="shared" si="13"/>
        <v/>
      </c>
      <c r="AE22" s="223" t="str">
        <f t="shared" si="13"/>
        <v/>
      </c>
      <c r="AF22" s="223" t="str">
        <f t="shared" si="13"/>
        <v/>
      </c>
      <c r="AG22" s="223" t="str">
        <f t="shared" si="13"/>
        <v/>
      </c>
      <c r="AH22" s="224" t="str">
        <f t="shared" si="13"/>
        <v/>
      </c>
      <c r="AI22" s="225" t="str">
        <f>IF(COUNT(B22:H22,I22,K22,M22,O22,Q22,S22,U22,#REF!)&gt;0,COUNT(B22:H22,I22,K22,M22,O22,Q22,S22,U22,#REF!),"")</f>
        <v/>
      </c>
      <c r="AJ22" s="66" t="str">
        <f t="shared" si="15"/>
        <v/>
      </c>
      <c r="AK22" s="227" t="str">
        <f t="shared" si="16"/>
        <v/>
      </c>
      <c r="AL22" s="228" t="str">
        <f t="shared" si="17"/>
        <v/>
      </c>
      <c r="AM22" s="149" t="str">
        <f t="shared" si="18"/>
        <v/>
      </c>
      <c r="AN22" s="47">
        <f t="shared" si="19"/>
        <v>0</v>
      </c>
      <c r="AO22" s="5" t="str">
        <f t="shared" si="20"/>
        <v/>
      </c>
      <c r="AP22" s="7" t="str">
        <f t="shared" si="21"/>
        <v/>
      </c>
      <c r="AR22"/>
    </row>
    <row r="23" spans="1:44" ht="18" customHeight="1" x14ac:dyDescent="0.4">
      <c r="A23" s="83" t="s">
        <v>231</v>
      </c>
      <c r="B23" s="150">
        <v>193</v>
      </c>
      <c r="C23" s="151">
        <v>194</v>
      </c>
      <c r="D23" s="150">
        <v>191</v>
      </c>
      <c r="E23" s="150">
        <v>196</v>
      </c>
      <c r="F23" s="150">
        <v>196</v>
      </c>
      <c r="G23" s="151">
        <v>200</v>
      </c>
      <c r="H23" s="150">
        <v>195</v>
      </c>
      <c r="I23" s="152">
        <v>199</v>
      </c>
      <c r="J23" s="153">
        <v>9</v>
      </c>
      <c r="K23" s="152">
        <v>204</v>
      </c>
      <c r="L23" s="153">
        <v>12</v>
      </c>
      <c r="M23" s="152">
        <v>199</v>
      </c>
      <c r="N23" s="153">
        <v>8</v>
      </c>
      <c r="O23" s="154">
        <v>197</v>
      </c>
      <c r="P23" s="155">
        <v>9</v>
      </c>
      <c r="Q23" s="152">
        <v>201</v>
      </c>
      <c r="R23" s="153">
        <v>12</v>
      </c>
      <c r="S23" s="154">
        <v>197</v>
      </c>
      <c r="T23" s="155">
        <v>10</v>
      </c>
      <c r="U23" s="152">
        <v>199</v>
      </c>
      <c r="V23" s="153">
        <v>10</v>
      </c>
      <c r="W23" s="156"/>
      <c r="X23" s="157"/>
      <c r="Y23" s="156"/>
      <c r="Z23" s="157"/>
      <c r="AA23" s="156"/>
      <c r="AB23" s="156"/>
      <c r="AC23" s="212"/>
      <c r="AD23" s="212"/>
      <c r="AE23" s="212"/>
      <c r="AF23" s="212"/>
      <c r="AG23" s="212"/>
      <c r="AH23" s="212"/>
      <c r="AI23" s="68"/>
      <c r="AJ23" s="68"/>
      <c r="AK23" s="69"/>
      <c r="AL23" s="69"/>
      <c r="AM23" s="70"/>
      <c r="AN23" s="39"/>
      <c r="AO23" s="206"/>
      <c r="AP23" s="5"/>
      <c r="AR23"/>
    </row>
    <row r="24" spans="1:44" ht="18" customHeight="1" x14ac:dyDescent="0.4">
      <c r="A24" s="79" t="s">
        <v>232</v>
      </c>
      <c r="B24" s="158">
        <v>188</v>
      </c>
      <c r="C24" s="159">
        <v>180</v>
      </c>
      <c r="D24" s="158">
        <v>182</v>
      </c>
      <c r="E24" s="158">
        <v>189</v>
      </c>
      <c r="F24" s="158">
        <v>184</v>
      </c>
      <c r="G24" s="159">
        <v>200</v>
      </c>
      <c r="H24" s="158">
        <v>182</v>
      </c>
      <c r="I24" s="160">
        <v>190</v>
      </c>
      <c r="J24" s="161">
        <v>4</v>
      </c>
      <c r="K24" s="160">
        <v>192</v>
      </c>
      <c r="L24" s="161">
        <v>11</v>
      </c>
      <c r="M24" s="160">
        <v>185</v>
      </c>
      <c r="N24" s="161">
        <v>9</v>
      </c>
      <c r="O24" s="162">
        <v>191</v>
      </c>
      <c r="P24" s="163">
        <v>9</v>
      </c>
      <c r="Q24" s="160">
        <v>189</v>
      </c>
      <c r="R24" s="161">
        <v>13</v>
      </c>
      <c r="S24" s="162">
        <v>182</v>
      </c>
      <c r="T24" s="163">
        <v>6</v>
      </c>
      <c r="U24" s="160">
        <v>196</v>
      </c>
      <c r="V24" s="161">
        <v>9</v>
      </c>
      <c r="W24" s="164"/>
      <c r="X24" s="165"/>
      <c r="Y24" s="164"/>
      <c r="Z24" s="165"/>
      <c r="AA24" s="164"/>
      <c r="AB24" s="164"/>
      <c r="AC24" s="212"/>
      <c r="AD24" s="212"/>
      <c r="AE24" s="212"/>
      <c r="AF24" s="212"/>
      <c r="AG24" s="212"/>
      <c r="AH24" s="212"/>
      <c r="AI24" s="68"/>
      <c r="AJ24" s="68"/>
      <c r="AK24" s="69"/>
      <c r="AL24" s="69"/>
      <c r="AM24" s="70"/>
      <c r="AN24" s="39"/>
      <c r="AO24" s="206"/>
      <c r="AP24" s="5"/>
      <c r="AR24"/>
    </row>
    <row r="25" spans="1:44" ht="18" customHeight="1" thickBot="1" x14ac:dyDescent="0.45">
      <c r="A25" s="73" t="s">
        <v>21</v>
      </c>
      <c r="B25" s="67" t="str">
        <f t="shared" ref="B25:AB25" si="22">IF(B23&gt;B24,"W",IF(B23&lt;B24,"L",IF(B23&gt;0,"D"," ")))</f>
        <v>W</v>
      </c>
      <c r="C25" s="67" t="str">
        <f t="shared" si="22"/>
        <v>W</v>
      </c>
      <c r="D25" s="67" t="str">
        <f t="shared" si="22"/>
        <v>W</v>
      </c>
      <c r="E25" s="67" t="str">
        <f t="shared" si="22"/>
        <v>W</v>
      </c>
      <c r="F25" s="67" t="str">
        <f t="shared" si="22"/>
        <v>W</v>
      </c>
      <c r="G25" s="67" t="str">
        <f t="shared" si="22"/>
        <v>D</v>
      </c>
      <c r="H25" s="67" t="str">
        <f t="shared" si="22"/>
        <v>W</v>
      </c>
      <c r="I25" s="74" t="str">
        <f t="shared" si="22"/>
        <v>W</v>
      </c>
      <c r="J25" s="75" t="str">
        <f t="shared" si="22"/>
        <v>W</v>
      </c>
      <c r="K25" s="74" t="str">
        <f t="shared" si="22"/>
        <v>W</v>
      </c>
      <c r="L25" s="75" t="str">
        <f t="shared" si="22"/>
        <v>W</v>
      </c>
      <c r="M25" s="74" t="str">
        <f t="shared" si="22"/>
        <v>W</v>
      </c>
      <c r="N25" s="75" t="str">
        <f t="shared" si="22"/>
        <v>L</v>
      </c>
      <c r="O25" s="74" t="str">
        <f t="shared" si="22"/>
        <v>W</v>
      </c>
      <c r="P25" s="75" t="str">
        <f t="shared" si="22"/>
        <v>D</v>
      </c>
      <c r="Q25" s="74" t="str">
        <f t="shared" si="22"/>
        <v>W</v>
      </c>
      <c r="R25" s="75" t="str">
        <f t="shared" si="22"/>
        <v>L</v>
      </c>
      <c r="S25" s="74" t="str">
        <f t="shared" si="22"/>
        <v>W</v>
      </c>
      <c r="T25" s="75" t="str">
        <f t="shared" si="22"/>
        <v>W</v>
      </c>
      <c r="U25" s="74" t="str">
        <f t="shared" si="22"/>
        <v>W</v>
      </c>
      <c r="V25" s="75" t="str">
        <f t="shared" si="22"/>
        <v>W</v>
      </c>
      <c r="W25" s="67" t="str">
        <f t="shared" si="22"/>
        <v xml:space="preserve"> </v>
      </c>
      <c r="X25" s="207" t="str">
        <f t="shared" si="22"/>
        <v xml:space="preserve"> </v>
      </c>
      <c r="Y25" s="67"/>
      <c r="Z25" s="208"/>
      <c r="AA25" s="67" t="str">
        <f t="shared" si="22"/>
        <v xml:space="preserve"> </v>
      </c>
      <c r="AB25" s="67" t="str">
        <f t="shared" si="22"/>
        <v xml:space="preserve"> </v>
      </c>
      <c r="AC25" s="68"/>
      <c r="AD25" s="68"/>
      <c r="AE25" s="68"/>
      <c r="AF25" s="68"/>
      <c r="AG25" s="68"/>
      <c r="AH25" s="68"/>
      <c r="AI25" s="12"/>
      <c r="AJ25" s="12"/>
      <c r="AK25" s="12"/>
      <c r="AL25" s="9"/>
      <c r="AM25" s="9"/>
      <c r="AN25"/>
      <c r="AO25" s="206"/>
      <c r="AP25" s="5"/>
      <c r="AR25"/>
    </row>
    <row r="26" spans="1:44" ht="100" customHeight="1" x14ac:dyDescent="0.4">
      <c r="A26" s="84" t="s">
        <v>22</v>
      </c>
      <c r="B26" s="35" t="s">
        <v>11</v>
      </c>
      <c r="C26" s="86" t="s">
        <v>146</v>
      </c>
      <c r="D26" s="35" t="s">
        <v>9</v>
      </c>
      <c r="E26" s="86" t="s">
        <v>7</v>
      </c>
      <c r="F26" s="35" t="s">
        <v>139</v>
      </c>
      <c r="G26" s="86" t="s">
        <v>10</v>
      </c>
      <c r="H26" s="35" t="s">
        <v>8</v>
      </c>
      <c r="I26" s="253" t="s">
        <v>11</v>
      </c>
      <c r="J26" s="254"/>
      <c r="K26" s="253" t="s">
        <v>146</v>
      </c>
      <c r="L26" s="254"/>
      <c r="M26" s="253" t="s">
        <v>9</v>
      </c>
      <c r="N26" s="254"/>
      <c r="O26" s="253" t="s">
        <v>7</v>
      </c>
      <c r="P26" s="254"/>
      <c r="Q26" s="253" t="s">
        <v>8</v>
      </c>
      <c r="R26" s="254"/>
      <c r="S26" s="253" t="s">
        <v>139</v>
      </c>
      <c r="T26" s="254"/>
      <c r="U26" s="253" t="s">
        <v>10</v>
      </c>
      <c r="V26" s="254"/>
      <c r="W26" s="35"/>
      <c r="X26" s="86"/>
      <c r="Y26" s="35"/>
      <c r="Z26" s="86"/>
      <c r="AA26" s="35"/>
      <c r="AB26" s="35"/>
      <c r="AC26" s="213"/>
      <c r="AD26" s="213"/>
      <c r="AE26" s="213"/>
      <c r="AF26" s="213"/>
      <c r="AG26" s="213"/>
      <c r="AH26" s="213"/>
      <c r="AI26" s="36"/>
      <c r="AJ26" s="36"/>
      <c r="AK26" s="12"/>
      <c r="AL26" s="9"/>
      <c r="AM26" s="9"/>
      <c r="AN26"/>
      <c r="AO26" s="206"/>
      <c r="AP26" s="5"/>
      <c r="AR26"/>
    </row>
    <row r="27" spans="1:44" ht="18" customHeight="1" thickBot="1" x14ac:dyDescent="0.45">
      <c r="A27" s="71" t="s">
        <v>23</v>
      </c>
      <c r="B27" s="67" t="s">
        <v>212</v>
      </c>
      <c r="C27" s="72" t="s">
        <v>230</v>
      </c>
      <c r="D27" s="67" t="s">
        <v>212</v>
      </c>
      <c r="E27" s="72" t="s">
        <v>212</v>
      </c>
      <c r="F27" s="67" t="s">
        <v>212</v>
      </c>
      <c r="G27" s="72" t="s">
        <v>230</v>
      </c>
      <c r="H27" s="67" t="s">
        <v>230</v>
      </c>
      <c r="I27" s="240" t="s">
        <v>230</v>
      </c>
      <c r="J27" s="241"/>
      <c r="K27" s="240" t="s">
        <v>212</v>
      </c>
      <c r="L27" s="241"/>
      <c r="M27" s="240" t="s">
        <v>230</v>
      </c>
      <c r="N27" s="241"/>
      <c r="O27" s="240" t="s">
        <v>230</v>
      </c>
      <c r="P27" s="241"/>
      <c r="Q27" s="240" t="s">
        <v>212</v>
      </c>
      <c r="R27" s="241"/>
      <c r="S27" s="240" t="s">
        <v>230</v>
      </c>
      <c r="T27" s="241"/>
      <c r="U27" s="240" t="s">
        <v>212</v>
      </c>
      <c r="V27" s="241"/>
      <c r="W27" s="67"/>
      <c r="X27" s="72"/>
      <c r="Y27" s="67"/>
      <c r="Z27" s="72"/>
      <c r="AA27" s="67"/>
      <c r="AB27" s="67"/>
      <c r="AC27" s="68"/>
      <c r="AD27" s="68"/>
      <c r="AE27" s="68"/>
      <c r="AF27" s="68"/>
      <c r="AG27" s="68"/>
      <c r="AH27" s="68"/>
      <c r="AI27" s="12"/>
      <c r="AJ27" s="12"/>
      <c r="AK27" s="12"/>
      <c r="AL27" s="9"/>
      <c r="AM27" s="9"/>
      <c r="AN27"/>
      <c r="AO27" s="206"/>
      <c r="AP27" s="5"/>
      <c r="AR27"/>
    </row>
    <row r="28" spans="1:44" ht="42" customHeight="1" thickBot="1" x14ac:dyDescent="0.45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42"/>
      <c r="X28" s="242"/>
      <c r="Y28" s="242"/>
      <c r="Z28" s="242"/>
      <c r="AA28" s="242"/>
      <c r="AB28" s="242"/>
      <c r="AC28" s="214"/>
      <c r="AD28" s="214"/>
      <c r="AE28" s="214"/>
      <c r="AF28" s="214"/>
      <c r="AG28" s="214"/>
      <c r="AH28" s="214"/>
      <c r="AI28" s="206"/>
      <c r="AJ28" s="206"/>
      <c r="AK28" s="206"/>
      <c r="AL28" s="206"/>
      <c r="AM28" s="206"/>
    </row>
    <row r="29" spans="1:44" ht="12.75" hidden="1" customHeight="1" x14ac:dyDescent="0.4">
      <c r="A29" t="s">
        <v>239</v>
      </c>
      <c r="B29" s="10">
        <f>IF(B25="W",1,0)</f>
        <v>1</v>
      </c>
      <c r="C29" s="10">
        <f t="shared" ref="C29:H29" si="23">IF(C25="W",1,0)</f>
        <v>1</v>
      </c>
      <c r="D29" s="10">
        <f t="shared" si="23"/>
        <v>1</v>
      </c>
      <c r="E29" s="10">
        <f t="shared" si="23"/>
        <v>1</v>
      </c>
      <c r="F29" s="10">
        <f t="shared" si="23"/>
        <v>1</v>
      </c>
      <c r="G29" s="10">
        <f t="shared" si="23"/>
        <v>0</v>
      </c>
      <c r="H29" s="10">
        <f t="shared" si="23"/>
        <v>1</v>
      </c>
      <c r="I29" s="10">
        <f>IF(I25="W",1,0)</f>
        <v>1</v>
      </c>
      <c r="J29" s="10"/>
      <c r="K29" s="10">
        <f>IF(K25="W",1,0)</f>
        <v>1</v>
      </c>
      <c r="L29" s="10"/>
      <c r="M29" s="10">
        <f>IF(M25="W",1,0)</f>
        <v>1</v>
      </c>
      <c r="N29" s="10"/>
      <c r="O29" s="10">
        <f>IF(O25="W",1,0)</f>
        <v>1</v>
      </c>
      <c r="P29" s="10"/>
      <c r="Q29" s="10">
        <f>IF(Q25="W",1,0)</f>
        <v>1</v>
      </c>
      <c r="R29" s="10"/>
      <c r="S29" s="10">
        <f>IF(S25="W",1,0)</f>
        <v>1</v>
      </c>
      <c r="T29" s="10"/>
      <c r="U29" s="10">
        <f>IF(U25="W",1,0)</f>
        <v>1</v>
      </c>
      <c r="V29" s="10"/>
      <c r="W29" s="10">
        <f>IF(W25="W",1,0)</f>
        <v>0</v>
      </c>
      <c r="X29" s="10">
        <f t="shared" ref="X29:AB29" si="24">IF(X25="W",1,0)</f>
        <v>0</v>
      </c>
      <c r="Y29" s="10">
        <f t="shared" si="24"/>
        <v>0</v>
      </c>
      <c r="Z29" s="10">
        <f t="shared" si="24"/>
        <v>0</v>
      </c>
      <c r="AA29" s="10">
        <f t="shared" si="24"/>
        <v>0</v>
      </c>
      <c r="AB29" s="10">
        <f t="shared" si="24"/>
        <v>0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06"/>
    </row>
    <row r="30" spans="1:44" ht="12.75" hidden="1" customHeight="1" x14ac:dyDescent="0.4">
      <c r="A30" t="s">
        <v>240</v>
      </c>
      <c r="B30" s="10">
        <f>IF(B25="D",1,0)</f>
        <v>0</v>
      </c>
      <c r="C30" s="10">
        <f t="shared" ref="C30:H30" si="25">IF(C25="D",1,0)</f>
        <v>0</v>
      </c>
      <c r="D30" s="10">
        <f t="shared" si="25"/>
        <v>0</v>
      </c>
      <c r="E30" s="10">
        <f t="shared" si="25"/>
        <v>0</v>
      </c>
      <c r="F30" s="10">
        <f t="shared" si="25"/>
        <v>0</v>
      </c>
      <c r="G30" s="10">
        <f t="shared" si="25"/>
        <v>1</v>
      </c>
      <c r="H30" s="10">
        <f t="shared" si="25"/>
        <v>0</v>
      </c>
      <c r="I30" s="10">
        <f>IF(I25="D",1,0)</f>
        <v>0</v>
      </c>
      <c r="J30" s="10"/>
      <c r="K30" s="10">
        <f>IF(K25="D",1,0)</f>
        <v>0</v>
      </c>
      <c r="L30" s="10"/>
      <c r="M30" s="10">
        <f>IF(M25="D",1,0)</f>
        <v>0</v>
      </c>
      <c r="N30" s="10"/>
      <c r="O30" s="10">
        <f>IF(O25="D",1,0)</f>
        <v>0</v>
      </c>
      <c r="P30" s="10"/>
      <c r="Q30" s="10">
        <f>IF(Q25="D",1,0)</f>
        <v>0</v>
      </c>
      <c r="R30" s="10"/>
      <c r="S30" s="10">
        <f>IF(S25="D",1,0)</f>
        <v>0</v>
      </c>
      <c r="T30" s="10"/>
      <c r="U30" s="10">
        <f>IF(U25="D",1,0)</f>
        <v>0</v>
      </c>
      <c r="V30" s="10"/>
      <c r="W30" s="10">
        <f>IF(W25="D",1,0)</f>
        <v>0</v>
      </c>
      <c r="X30" s="10">
        <f t="shared" ref="X30:AB30" si="26">IF(X25="D",1,0)</f>
        <v>0</v>
      </c>
      <c r="Y30" s="10">
        <f t="shared" si="26"/>
        <v>0</v>
      </c>
      <c r="Z30" s="10">
        <f t="shared" si="26"/>
        <v>0</v>
      </c>
      <c r="AA30" s="10">
        <f t="shared" si="26"/>
        <v>0</v>
      </c>
      <c r="AB30" s="10">
        <f t="shared" si="26"/>
        <v>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206"/>
    </row>
    <row r="31" spans="1:44" ht="12.75" hidden="1" customHeight="1" x14ac:dyDescent="0.4">
      <c r="A31" t="s">
        <v>24</v>
      </c>
      <c r="B31" s="10"/>
      <c r="C31" s="10"/>
      <c r="D31" s="10"/>
      <c r="E31" s="10"/>
      <c r="F31" s="10"/>
      <c r="G31" s="10"/>
      <c r="H31" s="10"/>
      <c r="I31" s="10"/>
      <c r="J31" s="10">
        <f t="shared" ref="J31:V31" si="27">IF(J25="W",1,0)</f>
        <v>1</v>
      </c>
      <c r="K31" s="10"/>
      <c r="L31" s="10">
        <f t="shared" si="27"/>
        <v>1</v>
      </c>
      <c r="M31" s="10"/>
      <c r="N31" s="10">
        <f t="shared" si="27"/>
        <v>0</v>
      </c>
      <c r="O31" s="10"/>
      <c r="P31" s="10">
        <f t="shared" si="27"/>
        <v>0</v>
      </c>
      <c r="Q31" s="10"/>
      <c r="R31" s="10">
        <f t="shared" si="27"/>
        <v>0</v>
      </c>
      <c r="S31" s="10"/>
      <c r="T31" s="10">
        <f t="shared" si="27"/>
        <v>1</v>
      </c>
      <c r="U31" s="10"/>
      <c r="V31" s="10">
        <f t="shared" si="27"/>
        <v>1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206"/>
    </row>
    <row r="32" spans="1:44" ht="12.75" hidden="1" customHeight="1" x14ac:dyDescent="0.4">
      <c r="A32" t="s">
        <v>25</v>
      </c>
      <c r="B32" s="10"/>
      <c r="C32" s="10"/>
      <c r="D32" s="10"/>
      <c r="E32" s="10"/>
      <c r="F32" s="10"/>
      <c r="G32" s="10"/>
      <c r="H32" s="10"/>
      <c r="I32" s="10"/>
      <c r="J32" s="10">
        <f t="shared" ref="J32:V32" si="28">IF(J25="D",1,0)</f>
        <v>0</v>
      </c>
      <c r="K32" s="10"/>
      <c r="L32" s="10">
        <f t="shared" si="28"/>
        <v>0</v>
      </c>
      <c r="M32" s="10"/>
      <c r="N32" s="10">
        <f t="shared" si="28"/>
        <v>0</v>
      </c>
      <c r="O32" s="10"/>
      <c r="P32" s="10">
        <f t="shared" si="28"/>
        <v>1</v>
      </c>
      <c r="Q32" s="10"/>
      <c r="R32" s="10">
        <f t="shared" si="28"/>
        <v>0</v>
      </c>
      <c r="S32" s="10"/>
      <c r="T32" s="10">
        <f t="shared" si="28"/>
        <v>0</v>
      </c>
      <c r="U32" s="10"/>
      <c r="V32" s="10">
        <f t="shared" si="28"/>
        <v>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06"/>
    </row>
    <row r="33" spans="1:44" ht="12.75" hidden="1" customHeight="1" x14ac:dyDescent="0.4">
      <c r="A33" t="s">
        <v>241</v>
      </c>
      <c r="B33" s="10">
        <f>B23</f>
        <v>193</v>
      </c>
      <c r="C33" s="10">
        <f t="shared" ref="C33:U33" si="29">C23</f>
        <v>194</v>
      </c>
      <c r="D33" s="10">
        <f t="shared" si="29"/>
        <v>191</v>
      </c>
      <c r="E33" s="10">
        <f t="shared" si="29"/>
        <v>196</v>
      </c>
      <c r="F33" s="10">
        <f t="shared" si="29"/>
        <v>196</v>
      </c>
      <c r="G33" s="10">
        <f t="shared" si="29"/>
        <v>200</v>
      </c>
      <c r="H33" s="10">
        <f t="shared" si="29"/>
        <v>195</v>
      </c>
      <c r="I33" s="10">
        <f t="shared" si="29"/>
        <v>199</v>
      </c>
      <c r="J33" s="10"/>
      <c r="K33" s="10">
        <f t="shared" si="29"/>
        <v>204</v>
      </c>
      <c r="L33" s="10"/>
      <c r="M33" s="10">
        <f t="shared" si="29"/>
        <v>199</v>
      </c>
      <c r="N33" s="10"/>
      <c r="O33" s="10">
        <f t="shared" si="29"/>
        <v>197</v>
      </c>
      <c r="P33" s="10"/>
      <c r="Q33" s="10">
        <f t="shared" si="29"/>
        <v>201</v>
      </c>
      <c r="R33" s="10"/>
      <c r="S33" s="10">
        <f t="shared" si="29"/>
        <v>197</v>
      </c>
      <c r="T33" s="10"/>
      <c r="U33" s="10">
        <f t="shared" si="29"/>
        <v>199</v>
      </c>
      <c r="V33" s="10"/>
      <c r="W33" s="10">
        <f>W23</f>
        <v>0</v>
      </c>
      <c r="X33" s="10">
        <f t="shared" ref="X33:AB33" si="30">X23</f>
        <v>0</v>
      </c>
      <c r="Y33" s="10">
        <f t="shared" si="30"/>
        <v>0</v>
      </c>
      <c r="Z33" s="10">
        <f t="shared" si="30"/>
        <v>0</v>
      </c>
      <c r="AA33" s="10">
        <f t="shared" si="30"/>
        <v>0</v>
      </c>
      <c r="AB33" s="10">
        <f t="shared" si="30"/>
        <v>0</v>
      </c>
      <c r="AC33" s="10"/>
      <c r="AD33" s="10"/>
      <c r="AE33" s="10"/>
      <c r="AF33" s="10"/>
      <c r="AG33" s="10"/>
      <c r="AH33" s="10"/>
      <c r="AI33" s="10"/>
      <c r="AM33" s="13"/>
      <c r="AN33" s="13"/>
      <c r="AO33" s="8"/>
    </row>
    <row r="34" spans="1:44" ht="12.75" hidden="1" customHeight="1" x14ac:dyDescent="0.4">
      <c r="A34" t="s">
        <v>26</v>
      </c>
      <c r="J34" s="10">
        <f>J23</f>
        <v>9</v>
      </c>
      <c r="L34" s="10">
        <f>L23</f>
        <v>12</v>
      </c>
      <c r="N34" s="10">
        <f>N23</f>
        <v>8</v>
      </c>
      <c r="O34" s="10"/>
      <c r="P34" s="10">
        <f t="shared" ref="P34:V34" si="31">P23</f>
        <v>9</v>
      </c>
      <c r="Q34" s="10"/>
      <c r="R34" s="10">
        <f t="shared" si="31"/>
        <v>12</v>
      </c>
      <c r="S34" s="10"/>
      <c r="T34" s="10">
        <f t="shared" si="31"/>
        <v>10</v>
      </c>
      <c r="U34" s="10"/>
      <c r="V34" s="10">
        <f t="shared" si="31"/>
        <v>10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J34" s="10"/>
      <c r="AM34" s="13"/>
      <c r="AN34" s="13"/>
      <c r="AO34" s="8"/>
    </row>
    <row r="35" spans="1:44" ht="13.5" hidden="1" customHeight="1" thickBot="1" x14ac:dyDescent="0.45">
      <c r="B35" s="10">
        <f t="shared" ref="B35:H35" si="32">MIN(COUNT(B3:B22),11)</f>
        <v>9</v>
      </c>
      <c r="C35" s="10">
        <f t="shared" si="32"/>
        <v>8</v>
      </c>
      <c r="D35" s="10">
        <f t="shared" si="32"/>
        <v>8</v>
      </c>
      <c r="E35" s="10">
        <f>MIN(COUNT(E3:E22),11)</f>
        <v>9</v>
      </c>
      <c r="F35" s="10">
        <f t="shared" si="32"/>
        <v>9</v>
      </c>
      <c r="G35" s="10">
        <f t="shared" si="32"/>
        <v>9</v>
      </c>
      <c r="H35" s="10">
        <f t="shared" si="32"/>
        <v>10</v>
      </c>
      <c r="I35" s="10">
        <f>MIN(COUNT(I3:I22),11)</f>
        <v>11</v>
      </c>
      <c r="J35" s="10"/>
      <c r="K35" s="10">
        <f>MIN(COUNT(K3:K22),11)</f>
        <v>10</v>
      </c>
      <c r="L35" s="10"/>
      <c r="M35" s="10">
        <f>MIN(COUNT(M3:M22),11)</f>
        <v>8</v>
      </c>
      <c r="N35" s="10"/>
      <c r="O35" s="10">
        <f>MIN(COUNT(O3:O22),11)</f>
        <v>8</v>
      </c>
      <c r="P35" s="10"/>
      <c r="Q35" s="10">
        <f>MIN(COUNT(Q3:Q22),11)</f>
        <v>10</v>
      </c>
      <c r="R35" s="10"/>
      <c r="S35" s="10">
        <f>MIN(COUNT(S3:S22),11)</f>
        <v>9</v>
      </c>
      <c r="T35" s="10"/>
      <c r="U35" s="10">
        <f>MIN(COUNT(U3:U22),11)</f>
        <v>9</v>
      </c>
      <c r="V35" s="10"/>
      <c r="W35" s="10">
        <f>MIN(COUNT(W3:W22),11)</f>
        <v>0</v>
      </c>
      <c r="X35" s="10">
        <f>MIN(COUNT(X3:X22),11)</f>
        <v>0</v>
      </c>
      <c r="Y35" s="10">
        <f t="shared" ref="Y35:Z35" si="33">MIN(COUNT(Y3:Y22),11)</f>
        <v>0</v>
      </c>
      <c r="Z35" s="10">
        <f t="shared" si="33"/>
        <v>0</v>
      </c>
      <c r="AA35" s="10">
        <f>MIN(COUNT(AA3:AA22),11)</f>
        <v>0</v>
      </c>
      <c r="AB35" s="10">
        <f>MIN(COUNT(AB3:AB22),11)</f>
        <v>0</v>
      </c>
      <c r="AC35" s="10"/>
      <c r="AD35" s="10"/>
      <c r="AE35" s="10"/>
      <c r="AF35" s="10"/>
      <c r="AG35" s="10"/>
      <c r="AH35" s="10"/>
      <c r="AI35" s="10"/>
      <c r="AK35" s="10"/>
      <c r="AL35" s="10"/>
      <c r="AN35" s="13">
        <f>COUNTA(A3:A22)</f>
        <v>12</v>
      </c>
      <c r="AO35" s="8"/>
      <c r="AR35"/>
    </row>
    <row r="36" spans="1:44" ht="18" customHeight="1" thickBot="1" x14ac:dyDescent="0.45">
      <c r="A36" s="37"/>
      <c r="B36" s="211" t="s">
        <v>27</v>
      </c>
      <c r="C36" s="219" t="s">
        <v>28</v>
      </c>
      <c r="D36" s="219" t="s">
        <v>29</v>
      </c>
      <c r="E36" s="219" t="s">
        <v>30</v>
      </c>
      <c r="F36" s="220" t="s">
        <v>31</v>
      </c>
      <c r="G36" s="243"/>
      <c r="H36" s="244"/>
      <c r="I36" s="68"/>
    </row>
    <row r="37" spans="1:44" ht="18" customHeight="1" x14ac:dyDescent="0.4">
      <c r="A37" s="40" t="s">
        <v>32</v>
      </c>
      <c r="B37" s="121">
        <f>COUNTIF(B33:V33,"&gt;0")</f>
        <v>14</v>
      </c>
      <c r="C37" s="218">
        <f>SUM(B29:V29)</f>
        <v>13</v>
      </c>
      <c r="D37" s="218">
        <f>SUM(B30:V30)</f>
        <v>1</v>
      </c>
      <c r="E37" s="218">
        <f>B37-C37-D37</f>
        <v>0</v>
      </c>
      <c r="F37" s="122">
        <f>C37*2+D37</f>
        <v>27</v>
      </c>
      <c r="G37" s="245">
        <f>IF(B37&gt;0,SUM(B33:V33)/B37,0)</f>
        <v>197.21428571428572</v>
      </c>
      <c r="H37" s="246"/>
      <c r="I37" s="124" t="s">
        <v>5</v>
      </c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</row>
    <row r="38" spans="1:44" ht="18" customHeight="1" x14ac:dyDescent="0.4">
      <c r="A38" s="54" t="s">
        <v>117</v>
      </c>
      <c r="B38" s="58">
        <f>COUNTIF(I34:V34,"&gt;0")</f>
        <v>7</v>
      </c>
      <c r="C38" s="215">
        <f>SUM(I31:AJ31)</f>
        <v>4</v>
      </c>
      <c r="D38" s="215">
        <f>SUM(I32:V32)</f>
        <v>1</v>
      </c>
      <c r="E38" s="215">
        <f>B38-C38-D38</f>
        <v>2</v>
      </c>
      <c r="F38" s="59">
        <f>C38*2+D38</f>
        <v>9</v>
      </c>
      <c r="G38" s="247">
        <f>IF(B38&gt;0,J23+L23+N23+P23+R23+T23+V23+-J24-L24-N24-P24-R24-T24-V24,0)</f>
        <v>9</v>
      </c>
      <c r="H38" s="248"/>
      <c r="I38" s="124" t="s">
        <v>165</v>
      </c>
    </row>
    <row r="39" spans="1:44" ht="18" customHeight="1" thickBot="1" x14ac:dyDescent="0.45">
      <c r="A39" s="67" t="s">
        <v>238</v>
      </c>
      <c r="B39" s="76">
        <f>COUNTIF(W33:AB33,"&gt;0")</f>
        <v>0</v>
      </c>
      <c r="C39" s="217">
        <f>SUM(W29:AB29)</f>
        <v>0</v>
      </c>
      <c r="D39" s="217">
        <f>SUM(W30:AB30)</f>
        <v>0</v>
      </c>
      <c r="E39" s="217">
        <f>B39-C39-D39</f>
        <v>0</v>
      </c>
      <c r="F39" s="77">
        <f>C39*2+D39</f>
        <v>0</v>
      </c>
      <c r="G39" s="249">
        <f>IF(B39&gt;0,SUM(W33:AB33)/B39,0)</f>
        <v>0</v>
      </c>
      <c r="H39" s="250"/>
      <c r="I39" s="124" t="s">
        <v>5</v>
      </c>
    </row>
  </sheetData>
  <sortState ref="A3:AP14">
    <sortCondition descending="1" ref="AN3:AN14"/>
    <sortCondition descending="1" ref="A3:A14"/>
  </sortState>
  <mergeCells count="30">
    <mergeCell ref="B1:H1"/>
    <mergeCell ref="I1:V1"/>
    <mergeCell ref="W1:AB1"/>
    <mergeCell ref="I2:J2"/>
    <mergeCell ref="K2:L2"/>
    <mergeCell ref="M2:N2"/>
    <mergeCell ref="O2:P2"/>
    <mergeCell ref="Q2:R2"/>
    <mergeCell ref="S2:T2"/>
    <mergeCell ref="U2:V2"/>
    <mergeCell ref="AI2:AJ2"/>
    <mergeCell ref="I26:J26"/>
    <mergeCell ref="K26:L26"/>
    <mergeCell ref="M26:N26"/>
    <mergeCell ref="O26:P26"/>
    <mergeCell ref="Q26:R26"/>
    <mergeCell ref="S26:T26"/>
    <mergeCell ref="U26:V26"/>
    <mergeCell ref="G39:H39"/>
    <mergeCell ref="I27:J27"/>
    <mergeCell ref="K27:L27"/>
    <mergeCell ref="M27:N27"/>
    <mergeCell ref="O27:P27"/>
    <mergeCell ref="U27:V27"/>
    <mergeCell ref="W28:AB28"/>
    <mergeCell ref="G36:H36"/>
    <mergeCell ref="G37:H37"/>
    <mergeCell ref="G38:H38"/>
    <mergeCell ref="Q27:R27"/>
    <mergeCell ref="S27:T27"/>
  </mergeCells>
  <printOptions horizontalCentered="1" verticalCentered="1"/>
  <pageMargins left="0.19685039370078741" right="0.19685039370078741" top="1.0236220472440944" bottom="0.27559055118110237" header="0.31496062992125984" footer="0.51181102362204722"/>
  <pageSetup paperSize="9" scale="78" firstPageNumber="0" orientation="landscape" horizontalDpi="300" verticalDpi="300" r:id="rId1"/>
  <headerFooter alignWithMargins="0">
    <oddHeader>&amp;C&amp;"Century Gothic,Bold"&amp;28&amp;A Averages 2019-2020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EDAFD-3372-41F6-A1E9-B96B7120C327}">
  <sheetPr>
    <pageSetUpPr fitToPage="1"/>
  </sheetPr>
  <dimension ref="A1:AR39"/>
  <sheetViews>
    <sheetView zoomScale="90" zoomScaleNormal="90" workbookViewId="0">
      <pane xSplit="1" topLeftCell="B1" activePane="topRight" state="frozen"/>
      <selection activeCell="N44" sqref="N44"/>
      <selection pane="topRight" activeCell="A3" sqref="A3:AP14"/>
    </sheetView>
  </sheetViews>
  <sheetFormatPr defaultRowHeight="12.3" x14ac:dyDescent="0.4"/>
  <cols>
    <col min="1" max="1" width="20.71875" customWidth="1"/>
    <col min="2" max="8" width="5.71875" customWidth="1"/>
    <col min="9" max="9" width="3.71875" customWidth="1"/>
    <col min="10" max="10" width="2.71875" customWidth="1"/>
    <col min="11" max="11" width="3.71875" customWidth="1"/>
    <col min="12" max="12" width="2.71875" customWidth="1"/>
    <col min="13" max="13" width="3.71875" customWidth="1"/>
    <col min="14" max="14" width="2.71875" customWidth="1"/>
    <col min="15" max="15" width="3.71875" customWidth="1"/>
    <col min="16" max="16" width="2.71875" customWidth="1"/>
    <col min="17" max="17" width="3.71875" customWidth="1"/>
    <col min="18" max="18" width="2.71875" customWidth="1"/>
    <col min="19" max="19" width="3.71875" customWidth="1"/>
    <col min="20" max="20" width="2.71875" customWidth="1"/>
    <col min="21" max="21" width="3.71875" customWidth="1"/>
    <col min="22" max="22" width="2.71875" customWidth="1"/>
    <col min="23" max="28" width="5.71875" customWidth="1"/>
    <col min="29" max="34" width="5.71875" hidden="1" customWidth="1"/>
    <col min="35" max="36" width="4.71875" customWidth="1"/>
    <col min="37" max="37" width="8.71875" customWidth="1"/>
    <col min="38" max="38" width="9.71875" customWidth="1"/>
    <col min="39" max="39" width="8.71875" customWidth="1"/>
    <col min="40" max="40" width="9.27734375" style="206" bestFit="1" customWidth="1"/>
    <col min="41" max="41" width="11.38671875" bestFit="1" customWidth="1"/>
    <col min="42" max="42" width="9.38671875" bestFit="1" customWidth="1"/>
    <col min="43" max="43" width="8.71875" customWidth="1"/>
    <col min="44" max="44" width="12.71875" style="5" customWidth="1"/>
  </cols>
  <sheetData>
    <row r="1" spans="1:44" ht="12.6" thickBot="1" x14ac:dyDescent="0.45">
      <c r="B1" s="255" t="s">
        <v>242</v>
      </c>
      <c r="C1" s="256"/>
      <c r="D1" s="256"/>
      <c r="E1" s="256"/>
      <c r="F1" s="256"/>
      <c r="G1" s="256"/>
      <c r="H1" s="256"/>
      <c r="I1" s="255" t="s">
        <v>247</v>
      </c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7"/>
      <c r="W1" s="256" t="s">
        <v>246</v>
      </c>
      <c r="X1" s="256"/>
      <c r="Y1" s="256"/>
      <c r="Z1" s="256"/>
      <c r="AA1" s="256"/>
      <c r="AB1" s="257"/>
      <c r="AC1" s="12"/>
      <c r="AD1" s="12"/>
      <c r="AE1" s="12"/>
      <c r="AF1" s="12"/>
      <c r="AG1" s="12"/>
      <c r="AH1" s="12"/>
    </row>
    <row r="2" spans="1:44" ht="12.6" thickBot="1" x14ac:dyDescent="0.45">
      <c r="A2" s="34"/>
      <c r="B2" s="37">
        <v>1</v>
      </c>
      <c r="C2" s="211">
        <v>2</v>
      </c>
      <c r="D2" s="37">
        <v>3</v>
      </c>
      <c r="E2" s="211">
        <v>4</v>
      </c>
      <c r="F2" s="37">
        <v>5</v>
      </c>
      <c r="G2" s="211">
        <v>6</v>
      </c>
      <c r="H2" s="37">
        <v>7</v>
      </c>
      <c r="I2" s="251">
        <v>8</v>
      </c>
      <c r="J2" s="252"/>
      <c r="K2" s="251">
        <v>9</v>
      </c>
      <c r="L2" s="252"/>
      <c r="M2" s="251">
        <v>10</v>
      </c>
      <c r="N2" s="252"/>
      <c r="O2" s="251">
        <v>11</v>
      </c>
      <c r="P2" s="252"/>
      <c r="Q2" s="251">
        <v>12</v>
      </c>
      <c r="R2" s="252"/>
      <c r="S2" s="251">
        <v>13</v>
      </c>
      <c r="T2" s="252"/>
      <c r="U2" s="251">
        <v>14</v>
      </c>
      <c r="V2" s="252"/>
      <c r="W2" s="37">
        <v>1</v>
      </c>
      <c r="X2" s="37">
        <v>2</v>
      </c>
      <c r="Y2" s="37">
        <v>3</v>
      </c>
      <c r="Z2" s="37">
        <v>4</v>
      </c>
      <c r="AA2" s="37">
        <v>5</v>
      </c>
      <c r="AB2" s="37">
        <v>6</v>
      </c>
      <c r="AC2" s="209"/>
      <c r="AD2" s="209"/>
      <c r="AE2" s="209"/>
      <c r="AF2" s="209"/>
      <c r="AG2" s="209"/>
      <c r="AH2" s="37"/>
      <c r="AI2" s="251" t="s">
        <v>83</v>
      </c>
      <c r="AJ2" s="252"/>
      <c r="AK2" s="37" t="s">
        <v>5</v>
      </c>
      <c r="AL2" s="210" t="s">
        <v>4</v>
      </c>
      <c r="AM2" s="37" t="s">
        <v>12</v>
      </c>
      <c r="AN2" s="39" t="s">
        <v>13</v>
      </c>
      <c r="AO2" s="5" t="s">
        <v>14</v>
      </c>
      <c r="AP2" t="s">
        <v>15</v>
      </c>
      <c r="AR2"/>
    </row>
    <row r="3" spans="1:44" ht="18" customHeight="1" x14ac:dyDescent="0.4">
      <c r="A3" s="78" t="s">
        <v>109</v>
      </c>
      <c r="B3" s="40"/>
      <c r="C3" s="120">
        <v>30</v>
      </c>
      <c r="D3" s="46">
        <v>27</v>
      </c>
      <c r="E3" s="40">
        <v>28</v>
      </c>
      <c r="F3" s="40">
        <v>30</v>
      </c>
      <c r="G3" s="41">
        <v>29</v>
      </c>
      <c r="H3" s="40">
        <v>30</v>
      </c>
      <c r="I3" s="42">
        <v>29</v>
      </c>
      <c r="J3" s="43">
        <v>1</v>
      </c>
      <c r="K3" s="42">
        <v>29</v>
      </c>
      <c r="L3" s="43">
        <v>1</v>
      </c>
      <c r="M3" s="42">
        <v>30</v>
      </c>
      <c r="N3" s="43">
        <v>2</v>
      </c>
      <c r="O3" s="44">
        <v>28</v>
      </c>
      <c r="P3" s="45">
        <v>0</v>
      </c>
      <c r="Q3" s="42"/>
      <c r="R3" s="43"/>
      <c r="S3" s="44">
        <v>29</v>
      </c>
      <c r="T3" s="45">
        <v>1</v>
      </c>
      <c r="U3" s="42">
        <v>29</v>
      </c>
      <c r="V3" s="43">
        <v>1</v>
      </c>
      <c r="W3" s="96"/>
      <c r="X3" s="96"/>
      <c r="Y3" s="96"/>
      <c r="Z3" s="96"/>
      <c r="AA3" s="96"/>
      <c r="AB3" s="96"/>
      <c r="AC3" s="221" t="str">
        <f t="shared" ref="AC3:AC14" si="0">IF(W3&gt;0,INT(W3),"")</f>
        <v/>
      </c>
      <c r="AD3" s="221" t="str">
        <f t="shared" ref="AD3:AD14" si="1">IF(X3&gt;0,INT(X3),"")</f>
        <v/>
      </c>
      <c r="AE3" s="221" t="str">
        <f t="shared" ref="AE3:AE14" si="2">IF(Y3&gt;0,INT(Y3),"")</f>
        <v/>
      </c>
      <c r="AF3" s="221" t="str">
        <f t="shared" ref="AF3:AF14" si="3">IF(Z3&gt;0,INT(Z3),"")</f>
        <v/>
      </c>
      <c r="AG3" s="221" t="str">
        <f t="shared" ref="AG3:AG14" si="4">IF(AA3&gt;0,INT(AA3),"")</f>
        <v/>
      </c>
      <c r="AH3" s="222" t="str">
        <f t="shared" ref="AH3:AH14" si="5">IF(AB3&gt;0,INT(AB3),"")</f>
        <v/>
      </c>
      <c r="AI3" s="42">
        <f>IF(COUNT(B3:H3,I3,K3,M3,O3,Q3,S3,U3,#REF!)&gt;0,COUNT(B3:H3,I3,K3,M3,O3,Q3,S3,U3,#REF!),"")</f>
        <v>12</v>
      </c>
      <c r="AJ3" s="51">
        <f t="shared" ref="AJ3:AJ14" si="6">IF(COUNT(J3,L3,N3,P3,R3,T3,V3)&gt;0,COUNT(J3,L3,N3,P3,R3,T3,V3),"")</f>
        <v>6</v>
      </c>
      <c r="AK3" s="216">
        <f t="shared" ref="AK3:AK14" si="7">IF(COUNT(B3:AB3)&gt;0,AVERAGE(B3:H3,I3,K3,M3,O3,Q3,S3,U3,AC3:AH3),"")</f>
        <v>29</v>
      </c>
      <c r="AL3" s="226">
        <f t="shared" ref="AL3:AL14" si="8">IF(COUNT(J3,L3,N3,P3,R3,T3,V3),SUM(J3,L3,N3,P3,R3,T3,V3),"")</f>
        <v>6</v>
      </c>
      <c r="AM3" s="46">
        <f t="shared" ref="AM3:AM14" si="9">IF(COUNTIF(B3:AB3,"&gt;=30")&gt;0,COUNTIF(B3:AB3,"&gt;=30"),"")</f>
        <v>4</v>
      </c>
      <c r="AN3" s="47">
        <f t="shared" ref="AN3:AN14" si="10">IF(AI3&lt;&gt;"",IF(OR((B$37+B$39)&lt;10,AI3&gt;=(B$37+B$39)*0.75),200000,100000)*AK3+SUM(U3,S3,Q3,O3,M3,K3,I3,B3:H3,AC3:AH3),0)</f>
        <v>5800348</v>
      </c>
      <c r="AO3" s="5">
        <f t="shared" ref="AO3:AO14" si="11">IF(COUNTBLANK(A3)=0,IF(VLOOKUP(A3,LastSeason,1,TRUE)=A3,VLOOKUP(A3,LastSeason,2,FALSE),""),"")</f>
        <v>28.6875</v>
      </c>
      <c r="AP3" s="7">
        <f t="shared" ref="AP3:AP14" si="12">IF(AND(AO3&lt;&gt;"",AK3&lt;&gt;""),AK3-AO3,"")</f>
        <v>0.3125</v>
      </c>
      <c r="AR3"/>
    </row>
    <row r="4" spans="1:44" ht="18" customHeight="1" x14ac:dyDescent="0.4">
      <c r="A4" s="79" t="s">
        <v>79</v>
      </c>
      <c r="B4" s="48">
        <v>28</v>
      </c>
      <c r="C4" s="49"/>
      <c r="D4" s="48">
        <v>28</v>
      </c>
      <c r="E4" s="48">
        <v>28</v>
      </c>
      <c r="F4" s="48"/>
      <c r="G4" s="49">
        <v>29</v>
      </c>
      <c r="H4" s="48">
        <v>29</v>
      </c>
      <c r="I4" s="50">
        <v>29</v>
      </c>
      <c r="J4" s="51">
        <v>2</v>
      </c>
      <c r="K4" s="50">
        <v>30</v>
      </c>
      <c r="L4" s="51">
        <v>2</v>
      </c>
      <c r="M4" s="50">
        <v>28</v>
      </c>
      <c r="N4" s="51">
        <v>1</v>
      </c>
      <c r="O4" s="52">
        <v>29</v>
      </c>
      <c r="P4" s="53">
        <v>2</v>
      </c>
      <c r="Q4" s="50"/>
      <c r="R4" s="51"/>
      <c r="S4" s="52">
        <v>30</v>
      </c>
      <c r="T4" s="53">
        <v>2</v>
      </c>
      <c r="U4" s="50">
        <v>28</v>
      </c>
      <c r="V4" s="51">
        <v>0</v>
      </c>
      <c r="W4" s="94"/>
      <c r="X4" s="94"/>
      <c r="Y4" s="94"/>
      <c r="Z4" s="94"/>
      <c r="AA4" s="94"/>
      <c r="AB4" s="94"/>
      <c r="AC4" s="221" t="str">
        <f t="shared" si="0"/>
        <v/>
      </c>
      <c r="AD4" s="221" t="str">
        <f t="shared" si="1"/>
        <v/>
      </c>
      <c r="AE4" s="221" t="str">
        <f t="shared" si="2"/>
        <v/>
      </c>
      <c r="AF4" s="221" t="str">
        <f t="shared" si="3"/>
        <v/>
      </c>
      <c r="AG4" s="221" t="str">
        <f t="shared" si="4"/>
        <v/>
      </c>
      <c r="AH4" s="222" t="str">
        <f t="shared" si="5"/>
        <v/>
      </c>
      <c r="AI4" s="42">
        <f>IF(COUNT(B4:H4,I4,K4,M4,O4,Q4,S4,U4,#REF!)&gt;0,COUNT(B4:H4,I4,K4,M4,O4,Q4,S4,U4,#REF!),"")</f>
        <v>11</v>
      </c>
      <c r="AJ4" s="51">
        <f t="shared" si="6"/>
        <v>6</v>
      </c>
      <c r="AK4" s="216">
        <f t="shared" si="7"/>
        <v>28.727272727272727</v>
      </c>
      <c r="AL4" s="226">
        <f t="shared" si="8"/>
        <v>9</v>
      </c>
      <c r="AM4" s="46">
        <f t="shared" si="9"/>
        <v>2</v>
      </c>
      <c r="AN4" s="47">
        <f t="shared" si="10"/>
        <v>5745770.5454545449</v>
      </c>
      <c r="AO4" s="5">
        <f t="shared" si="11"/>
        <v>28.647058823529413</v>
      </c>
      <c r="AP4" s="7">
        <f t="shared" si="12"/>
        <v>8.0213903743313608E-2</v>
      </c>
      <c r="AR4"/>
    </row>
    <row r="5" spans="1:44" ht="18" customHeight="1" x14ac:dyDescent="0.4">
      <c r="A5" s="79" t="s">
        <v>175</v>
      </c>
      <c r="B5" s="48">
        <v>27</v>
      </c>
      <c r="C5" s="55">
        <v>28</v>
      </c>
      <c r="D5" s="54">
        <v>29</v>
      </c>
      <c r="E5" s="48"/>
      <c r="F5" s="48">
        <v>30</v>
      </c>
      <c r="G5" s="49">
        <v>27</v>
      </c>
      <c r="H5" s="48">
        <v>30</v>
      </c>
      <c r="I5" s="50">
        <v>29</v>
      </c>
      <c r="J5" s="51">
        <v>1</v>
      </c>
      <c r="K5" s="50">
        <v>29</v>
      </c>
      <c r="L5" s="51">
        <v>1</v>
      </c>
      <c r="M5" s="50">
        <v>28</v>
      </c>
      <c r="N5" s="51">
        <v>0</v>
      </c>
      <c r="O5" s="52">
        <v>29</v>
      </c>
      <c r="P5" s="53">
        <v>1</v>
      </c>
      <c r="Q5" s="50">
        <v>27</v>
      </c>
      <c r="R5" s="51">
        <v>0</v>
      </c>
      <c r="S5" s="52">
        <v>28</v>
      </c>
      <c r="T5" s="53">
        <v>0</v>
      </c>
      <c r="U5" s="50">
        <v>29</v>
      </c>
      <c r="V5" s="51">
        <v>1</v>
      </c>
      <c r="W5" s="95"/>
      <c r="X5" s="95"/>
      <c r="Y5" s="95"/>
      <c r="Z5" s="95"/>
      <c r="AA5" s="95"/>
      <c r="AB5" s="95"/>
      <c r="AC5" s="221" t="str">
        <f t="shared" si="0"/>
        <v/>
      </c>
      <c r="AD5" s="221" t="str">
        <f t="shared" si="1"/>
        <v/>
      </c>
      <c r="AE5" s="221" t="str">
        <f t="shared" si="2"/>
        <v/>
      </c>
      <c r="AF5" s="221" t="str">
        <f t="shared" si="3"/>
        <v/>
      </c>
      <c r="AG5" s="221" t="str">
        <f t="shared" si="4"/>
        <v/>
      </c>
      <c r="AH5" s="222" t="str">
        <f t="shared" si="5"/>
        <v/>
      </c>
      <c r="AI5" s="42">
        <f>IF(COUNT(B5:H5,I5,K5,M5,O5,Q5,S5,U5,#REF!)&gt;0,COUNT(B5:H5,I5,K5,M5,O5,Q5,S5,U5,#REF!),"")</f>
        <v>13</v>
      </c>
      <c r="AJ5" s="51">
        <f t="shared" si="6"/>
        <v>7</v>
      </c>
      <c r="AK5" s="216">
        <f t="shared" si="7"/>
        <v>28.46153846153846</v>
      </c>
      <c r="AL5" s="226">
        <f t="shared" si="8"/>
        <v>4</v>
      </c>
      <c r="AM5" s="46">
        <f t="shared" si="9"/>
        <v>2</v>
      </c>
      <c r="AN5" s="47">
        <f t="shared" si="10"/>
        <v>5692677.692307692</v>
      </c>
      <c r="AO5" s="5">
        <f t="shared" si="11"/>
        <v>28.777777777777779</v>
      </c>
      <c r="AP5" s="7">
        <f t="shared" si="12"/>
        <v>-0.31623931623931867</v>
      </c>
      <c r="AR5"/>
    </row>
    <row r="6" spans="1:44" ht="18" customHeight="1" x14ac:dyDescent="0.4">
      <c r="A6" s="79" t="s">
        <v>224</v>
      </c>
      <c r="B6" s="48">
        <v>27</v>
      </c>
      <c r="C6" s="55">
        <v>29</v>
      </c>
      <c r="D6" s="54">
        <v>28</v>
      </c>
      <c r="E6" s="54">
        <v>27</v>
      </c>
      <c r="F6" s="54">
        <v>28</v>
      </c>
      <c r="G6" s="55">
        <v>27</v>
      </c>
      <c r="H6" s="54">
        <v>30</v>
      </c>
      <c r="I6" s="56">
        <v>28</v>
      </c>
      <c r="J6" s="57">
        <v>1</v>
      </c>
      <c r="K6" s="56">
        <v>29</v>
      </c>
      <c r="L6" s="57">
        <v>2</v>
      </c>
      <c r="M6" s="56"/>
      <c r="N6" s="57"/>
      <c r="O6" s="58">
        <v>27</v>
      </c>
      <c r="P6" s="59">
        <v>0</v>
      </c>
      <c r="Q6" s="56">
        <v>28</v>
      </c>
      <c r="R6" s="57">
        <v>1</v>
      </c>
      <c r="S6" s="58">
        <v>27</v>
      </c>
      <c r="T6" s="59">
        <v>0</v>
      </c>
      <c r="U6" s="56">
        <v>26</v>
      </c>
      <c r="V6" s="57">
        <v>0</v>
      </c>
      <c r="W6" s="94"/>
      <c r="X6" s="94"/>
      <c r="Y6" s="94"/>
      <c r="Z6" s="94"/>
      <c r="AA6" s="94"/>
      <c r="AB6" s="94"/>
      <c r="AC6" s="221" t="str">
        <f t="shared" si="0"/>
        <v/>
      </c>
      <c r="AD6" s="221" t="str">
        <f t="shared" si="1"/>
        <v/>
      </c>
      <c r="AE6" s="221" t="str">
        <f t="shared" si="2"/>
        <v/>
      </c>
      <c r="AF6" s="221" t="str">
        <f t="shared" si="3"/>
        <v/>
      </c>
      <c r="AG6" s="221" t="str">
        <f t="shared" si="4"/>
        <v/>
      </c>
      <c r="AH6" s="222" t="str">
        <f t="shared" si="5"/>
        <v/>
      </c>
      <c r="AI6" s="42">
        <f>IF(COUNT(B6:H6,I6,K6,M6,O6,Q6,S6,U6,#REF!)&gt;0,COUNT(B6:H6,I6,K6,M6,O6,Q6,S6,U6,#REF!),"")</f>
        <v>13</v>
      </c>
      <c r="AJ6" s="51">
        <f t="shared" si="6"/>
        <v>6</v>
      </c>
      <c r="AK6" s="216">
        <f t="shared" si="7"/>
        <v>27.76923076923077</v>
      </c>
      <c r="AL6" s="226">
        <f t="shared" si="8"/>
        <v>4</v>
      </c>
      <c r="AM6" s="46">
        <f t="shared" si="9"/>
        <v>1</v>
      </c>
      <c r="AN6" s="47">
        <f t="shared" si="10"/>
        <v>5554207.153846154</v>
      </c>
      <c r="AO6" s="5" t="str">
        <f t="shared" si="11"/>
        <v/>
      </c>
      <c r="AP6" s="7" t="str">
        <f t="shared" si="12"/>
        <v/>
      </c>
      <c r="AR6"/>
    </row>
    <row r="7" spans="1:44" ht="18" customHeight="1" x14ac:dyDescent="0.4">
      <c r="A7" s="79" t="s">
        <v>76</v>
      </c>
      <c r="B7" s="48">
        <v>26</v>
      </c>
      <c r="C7" s="49">
        <v>29</v>
      </c>
      <c r="D7" s="48"/>
      <c r="E7" s="48">
        <v>27</v>
      </c>
      <c r="F7" s="48">
        <v>30</v>
      </c>
      <c r="G7" s="49">
        <v>29</v>
      </c>
      <c r="H7" s="48">
        <v>26</v>
      </c>
      <c r="I7" s="50">
        <v>28</v>
      </c>
      <c r="J7" s="51">
        <v>1</v>
      </c>
      <c r="K7" s="50">
        <v>29</v>
      </c>
      <c r="L7" s="51">
        <v>2</v>
      </c>
      <c r="M7" s="50">
        <v>28</v>
      </c>
      <c r="N7" s="51">
        <v>1</v>
      </c>
      <c r="O7" s="52">
        <v>27</v>
      </c>
      <c r="P7" s="53">
        <v>0</v>
      </c>
      <c r="Q7" s="50">
        <v>26</v>
      </c>
      <c r="R7" s="51">
        <v>0</v>
      </c>
      <c r="S7" s="52">
        <v>26</v>
      </c>
      <c r="T7" s="53">
        <v>0</v>
      </c>
      <c r="U7" s="50"/>
      <c r="V7" s="51"/>
      <c r="W7" s="95"/>
      <c r="X7" s="95"/>
      <c r="Y7" s="95"/>
      <c r="Z7" s="95"/>
      <c r="AA7" s="95"/>
      <c r="AB7" s="95"/>
      <c r="AC7" s="221" t="str">
        <f t="shared" si="0"/>
        <v/>
      </c>
      <c r="AD7" s="221" t="str">
        <f t="shared" si="1"/>
        <v/>
      </c>
      <c r="AE7" s="221" t="str">
        <f t="shared" si="2"/>
        <v/>
      </c>
      <c r="AF7" s="221" t="str">
        <f t="shared" si="3"/>
        <v/>
      </c>
      <c r="AG7" s="221" t="str">
        <f t="shared" si="4"/>
        <v/>
      </c>
      <c r="AH7" s="222" t="str">
        <f t="shared" si="5"/>
        <v/>
      </c>
      <c r="AI7" s="42">
        <f>IF(COUNT(B7:H7,I7,K7,M7,O7,Q7,S7,U7,#REF!)&gt;0,COUNT(B7:H7,I7,K7,M7,O7,Q7,S7,U7,#REF!),"")</f>
        <v>12</v>
      </c>
      <c r="AJ7" s="51">
        <f t="shared" si="6"/>
        <v>6</v>
      </c>
      <c r="AK7" s="216">
        <f t="shared" si="7"/>
        <v>27.583333333333332</v>
      </c>
      <c r="AL7" s="226">
        <f t="shared" si="8"/>
        <v>4</v>
      </c>
      <c r="AM7" s="46">
        <f t="shared" si="9"/>
        <v>1</v>
      </c>
      <c r="AN7" s="47">
        <f t="shared" si="10"/>
        <v>5516997.666666666</v>
      </c>
      <c r="AO7" s="5">
        <f t="shared" si="11"/>
        <v>27.533333333333335</v>
      </c>
      <c r="AP7" s="7">
        <f t="shared" si="12"/>
        <v>4.9999999999997158E-2</v>
      </c>
      <c r="AR7"/>
    </row>
    <row r="8" spans="1:44" ht="18" customHeight="1" x14ac:dyDescent="0.4">
      <c r="A8" s="79" t="s">
        <v>158</v>
      </c>
      <c r="B8" s="48">
        <v>25</v>
      </c>
      <c r="C8" s="49">
        <v>30</v>
      </c>
      <c r="D8" s="48">
        <v>26</v>
      </c>
      <c r="E8" s="48">
        <v>25</v>
      </c>
      <c r="F8" s="48">
        <v>28</v>
      </c>
      <c r="G8" s="49">
        <v>25</v>
      </c>
      <c r="H8" s="48">
        <v>28</v>
      </c>
      <c r="I8" s="50">
        <v>28</v>
      </c>
      <c r="J8" s="51">
        <v>2</v>
      </c>
      <c r="K8" s="50">
        <v>26</v>
      </c>
      <c r="L8" s="51">
        <v>0</v>
      </c>
      <c r="M8" s="50">
        <v>28</v>
      </c>
      <c r="N8" s="51">
        <v>2</v>
      </c>
      <c r="O8" s="52">
        <v>28</v>
      </c>
      <c r="P8" s="53">
        <v>2</v>
      </c>
      <c r="Q8" s="50">
        <v>24</v>
      </c>
      <c r="R8" s="51">
        <v>0</v>
      </c>
      <c r="S8" s="52"/>
      <c r="T8" s="53"/>
      <c r="U8" s="50">
        <v>27</v>
      </c>
      <c r="V8" s="51">
        <v>1</v>
      </c>
      <c r="W8" s="94"/>
      <c r="X8" s="94"/>
      <c r="Y8" s="94"/>
      <c r="Z8" s="94"/>
      <c r="AA8" s="94"/>
      <c r="AB8" s="94"/>
      <c r="AC8" s="221" t="str">
        <f t="shared" si="0"/>
        <v/>
      </c>
      <c r="AD8" s="221" t="str">
        <f t="shared" si="1"/>
        <v/>
      </c>
      <c r="AE8" s="221" t="str">
        <f t="shared" si="2"/>
        <v/>
      </c>
      <c r="AF8" s="221" t="str">
        <f t="shared" si="3"/>
        <v/>
      </c>
      <c r="AG8" s="221" t="str">
        <f t="shared" si="4"/>
        <v/>
      </c>
      <c r="AH8" s="222" t="str">
        <f t="shared" si="5"/>
        <v/>
      </c>
      <c r="AI8" s="42">
        <f>IF(COUNT(B8:H8,I8,K8,M8,O8,Q8,S8,U8,#REF!)&gt;0,COUNT(B8:H8,I8,K8,M8,O8,Q8,S8,U8,#REF!),"")</f>
        <v>13</v>
      </c>
      <c r="AJ8" s="51">
        <f t="shared" si="6"/>
        <v>6</v>
      </c>
      <c r="AK8" s="216">
        <f t="shared" si="7"/>
        <v>26.76923076923077</v>
      </c>
      <c r="AL8" s="226">
        <f t="shared" si="8"/>
        <v>7</v>
      </c>
      <c r="AM8" s="46">
        <f t="shared" si="9"/>
        <v>1</v>
      </c>
      <c r="AN8" s="47">
        <f t="shared" si="10"/>
        <v>5354194.153846154</v>
      </c>
      <c r="AO8" s="5">
        <f t="shared" si="11"/>
        <v>27.125</v>
      </c>
      <c r="AP8" s="7">
        <f t="shared" si="12"/>
        <v>-0.35576923076922995</v>
      </c>
      <c r="AR8"/>
    </row>
    <row r="9" spans="1:44" ht="18" customHeight="1" x14ac:dyDescent="0.4">
      <c r="A9" s="79" t="s">
        <v>108</v>
      </c>
      <c r="B9" s="48">
        <v>26</v>
      </c>
      <c r="C9" s="49">
        <v>27</v>
      </c>
      <c r="D9" s="48">
        <v>25</v>
      </c>
      <c r="E9" s="48">
        <v>26</v>
      </c>
      <c r="F9" s="48">
        <v>27</v>
      </c>
      <c r="G9" s="49">
        <v>27</v>
      </c>
      <c r="H9" s="48">
        <v>25</v>
      </c>
      <c r="I9" s="50">
        <v>27</v>
      </c>
      <c r="J9" s="51">
        <v>2</v>
      </c>
      <c r="K9" s="50">
        <v>27</v>
      </c>
      <c r="L9" s="51">
        <v>2</v>
      </c>
      <c r="M9" s="50"/>
      <c r="N9" s="51"/>
      <c r="O9" s="52">
        <v>27</v>
      </c>
      <c r="P9" s="53">
        <v>2</v>
      </c>
      <c r="Q9" s="50">
        <v>27</v>
      </c>
      <c r="R9" s="51">
        <v>2</v>
      </c>
      <c r="S9" s="52">
        <v>26</v>
      </c>
      <c r="T9" s="53">
        <v>1</v>
      </c>
      <c r="U9" s="50">
        <v>28</v>
      </c>
      <c r="V9" s="51">
        <v>2</v>
      </c>
      <c r="W9" s="94"/>
      <c r="X9" s="94"/>
      <c r="Y9" s="94"/>
      <c r="Z9" s="94"/>
      <c r="AA9" s="94"/>
      <c r="AB9" s="94"/>
      <c r="AC9" s="221" t="str">
        <f t="shared" si="0"/>
        <v/>
      </c>
      <c r="AD9" s="221" t="str">
        <f t="shared" si="1"/>
        <v/>
      </c>
      <c r="AE9" s="221" t="str">
        <f t="shared" si="2"/>
        <v/>
      </c>
      <c r="AF9" s="221" t="str">
        <f t="shared" si="3"/>
        <v/>
      </c>
      <c r="AG9" s="221" t="str">
        <f t="shared" si="4"/>
        <v/>
      </c>
      <c r="AH9" s="222" t="str">
        <f t="shared" si="5"/>
        <v/>
      </c>
      <c r="AI9" s="42">
        <f>IF(COUNT(B9:H9,I9,K9,M9,O9,Q9,S9,U9,#REF!)&gt;0,COUNT(B9:H9,I9,K9,M9,O9,Q9,S9,U9,#REF!),"")</f>
        <v>13</v>
      </c>
      <c r="AJ9" s="51">
        <f t="shared" si="6"/>
        <v>6</v>
      </c>
      <c r="AK9" s="216">
        <f t="shared" si="7"/>
        <v>26.53846153846154</v>
      </c>
      <c r="AL9" s="226">
        <f t="shared" si="8"/>
        <v>11</v>
      </c>
      <c r="AM9" s="46" t="str">
        <f t="shared" si="9"/>
        <v/>
      </c>
      <c r="AN9" s="47">
        <f t="shared" si="10"/>
        <v>5308037.307692308</v>
      </c>
      <c r="AO9" s="5">
        <f t="shared" si="11"/>
        <v>27.555555555555557</v>
      </c>
      <c r="AP9" s="7">
        <f t="shared" si="12"/>
        <v>-1.017094017094017</v>
      </c>
      <c r="AR9"/>
    </row>
    <row r="10" spans="1:44" ht="18" customHeight="1" x14ac:dyDescent="0.4">
      <c r="A10" s="79" t="s">
        <v>77</v>
      </c>
      <c r="B10" s="48">
        <v>26</v>
      </c>
      <c r="C10" s="49"/>
      <c r="D10" s="48"/>
      <c r="E10" s="48">
        <v>25</v>
      </c>
      <c r="F10" s="48">
        <v>27</v>
      </c>
      <c r="G10" s="49">
        <v>26</v>
      </c>
      <c r="H10" s="48">
        <v>24</v>
      </c>
      <c r="I10" s="50"/>
      <c r="J10" s="51"/>
      <c r="K10" s="50">
        <v>25</v>
      </c>
      <c r="L10" s="51">
        <v>0</v>
      </c>
      <c r="M10" s="50">
        <v>27</v>
      </c>
      <c r="N10" s="51">
        <v>2</v>
      </c>
      <c r="O10" s="52">
        <v>28</v>
      </c>
      <c r="P10" s="53">
        <v>2</v>
      </c>
      <c r="Q10" s="50">
        <v>24</v>
      </c>
      <c r="R10" s="51">
        <v>0</v>
      </c>
      <c r="S10" s="52">
        <v>24</v>
      </c>
      <c r="T10" s="53">
        <v>2</v>
      </c>
      <c r="U10" s="50">
        <v>26</v>
      </c>
      <c r="V10" s="51">
        <v>1</v>
      </c>
      <c r="W10" s="94"/>
      <c r="X10" s="94"/>
      <c r="Y10" s="94"/>
      <c r="Z10" s="94"/>
      <c r="AA10" s="94"/>
      <c r="AB10" s="94"/>
      <c r="AC10" s="221" t="str">
        <f t="shared" si="0"/>
        <v/>
      </c>
      <c r="AD10" s="221" t="str">
        <f t="shared" si="1"/>
        <v/>
      </c>
      <c r="AE10" s="221" t="str">
        <f t="shared" si="2"/>
        <v/>
      </c>
      <c r="AF10" s="221" t="str">
        <f t="shared" si="3"/>
        <v/>
      </c>
      <c r="AG10" s="221" t="str">
        <f t="shared" si="4"/>
        <v/>
      </c>
      <c r="AH10" s="222" t="str">
        <f t="shared" si="5"/>
        <v/>
      </c>
      <c r="AI10" s="42">
        <f>IF(COUNT(B10:H10,I10,K10,M10,O10,Q10,S10,U10,#REF!)&gt;0,COUNT(B10:H10,I10,K10,M10,O10,Q10,S10,U10,#REF!),"")</f>
        <v>11</v>
      </c>
      <c r="AJ10" s="51">
        <f t="shared" si="6"/>
        <v>6</v>
      </c>
      <c r="AK10" s="216">
        <f t="shared" si="7"/>
        <v>25.636363636363637</v>
      </c>
      <c r="AL10" s="226">
        <f t="shared" si="8"/>
        <v>7</v>
      </c>
      <c r="AM10" s="46" t="str">
        <f t="shared" si="9"/>
        <v/>
      </c>
      <c r="AN10" s="47">
        <f t="shared" si="10"/>
        <v>5127554.7272727275</v>
      </c>
      <c r="AO10" s="5">
        <f t="shared" si="11"/>
        <v>25.722222222222221</v>
      </c>
      <c r="AP10" s="7">
        <f t="shared" si="12"/>
        <v>-8.5858585858584746E-2</v>
      </c>
      <c r="AR10"/>
    </row>
    <row r="11" spans="1:44" ht="18" customHeight="1" x14ac:dyDescent="0.4">
      <c r="A11" s="79" t="s">
        <v>78</v>
      </c>
      <c r="B11" s="48">
        <v>25</v>
      </c>
      <c r="C11" s="49">
        <v>26</v>
      </c>
      <c r="D11" s="48">
        <v>25</v>
      </c>
      <c r="E11" s="48">
        <v>24</v>
      </c>
      <c r="F11" s="48">
        <v>27</v>
      </c>
      <c r="G11" s="49">
        <v>24</v>
      </c>
      <c r="H11" s="48">
        <v>24</v>
      </c>
      <c r="I11" s="50">
        <v>25</v>
      </c>
      <c r="J11" s="51">
        <v>1</v>
      </c>
      <c r="K11" s="50"/>
      <c r="L11" s="51"/>
      <c r="M11" s="50">
        <v>24</v>
      </c>
      <c r="N11" s="51">
        <v>0</v>
      </c>
      <c r="O11" s="52"/>
      <c r="P11" s="53"/>
      <c r="Q11" s="50">
        <v>26</v>
      </c>
      <c r="R11" s="51">
        <v>2</v>
      </c>
      <c r="S11" s="52">
        <v>26</v>
      </c>
      <c r="T11" s="53">
        <v>2</v>
      </c>
      <c r="U11" s="50">
        <v>26</v>
      </c>
      <c r="V11" s="51">
        <v>2</v>
      </c>
      <c r="W11" s="94"/>
      <c r="X11" s="94"/>
      <c r="Y11" s="94"/>
      <c r="Z11" s="94"/>
      <c r="AA11" s="94"/>
      <c r="AB11" s="94"/>
      <c r="AC11" s="221" t="str">
        <f t="shared" si="0"/>
        <v/>
      </c>
      <c r="AD11" s="221" t="str">
        <f t="shared" si="1"/>
        <v/>
      </c>
      <c r="AE11" s="221" t="str">
        <f t="shared" si="2"/>
        <v/>
      </c>
      <c r="AF11" s="221" t="str">
        <f t="shared" si="3"/>
        <v/>
      </c>
      <c r="AG11" s="221" t="str">
        <f t="shared" si="4"/>
        <v/>
      </c>
      <c r="AH11" s="222" t="str">
        <f t="shared" si="5"/>
        <v/>
      </c>
      <c r="AI11" s="42">
        <f>IF(COUNT(B11:H11,I11,K11,M11,O11,Q11,S11,U11,#REF!)&gt;0,COUNT(B11:H11,I11,K11,M11,O11,Q11,S11,U11,#REF!),"")</f>
        <v>12</v>
      </c>
      <c r="AJ11" s="51">
        <f t="shared" si="6"/>
        <v>5</v>
      </c>
      <c r="AK11" s="216">
        <f t="shared" si="7"/>
        <v>25.166666666666668</v>
      </c>
      <c r="AL11" s="226">
        <f t="shared" si="8"/>
        <v>7</v>
      </c>
      <c r="AM11" s="46" t="str">
        <f t="shared" si="9"/>
        <v/>
      </c>
      <c r="AN11" s="47">
        <f t="shared" si="10"/>
        <v>5033635.333333334</v>
      </c>
      <c r="AO11" s="5">
        <f t="shared" si="11"/>
        <v>24</v>
      </c>
      <c r="AP11" s="7">
        <f t="shared" si="12"/>
        <v>1.1666666666666679</v>
      </c>
      <c r="AR11"/>
    </row>
    <row r="12" spans="1:44" ht="18" customHeight="1" x14ac:dyDescent="0.4">
      <c r="A12" s="81" t="s">
        <v>226</v>
      </c>
      <c r="B12" s="48">
        <v>25</v>
      </c>
      <c r="C12" s="49">
        <v>27</v>
      </c>
      <c r="D12" s="48">
        <v>22</v>
      </c>
      <c r="E12" s="48">
        <v>25</v>
      </c>
      <c r="F12" s="48">
        <v>26</v>
      </c>
      <c r="G12" s="49"/>
      <c r="H12" s="48">
        <v>26</v>
      </c>
      <c r="I12" s="50">
        <v>26</v>
      </c>
      <c r="J12" s="51">
        <v>2</v>
      </c>
      <c r="K12" s="50">
        <v>22</v>
      </c>
      <c r="L12" s="51">
        <v>0</v>
      </c>
      <c r="M12" s="50">
        <v>23</v>
      </c>
      <c r="N12" s="51">
        <v>0</v>
      </c>
      <c r="O12" s="52">
        <v>22</v>
      </c>
      <c r="P12" s="53">
        <v>0</v>
      </c>
      <c r="Q12" s="50">
        <v>26</v>
      </c>
      <c r="R12" s="51">
        <v>2</v>
      </c>
      <c r="S12" s="52">
        <v>25</v>
      </c>
      <c r="T12" s="53">
        <v>2</v>
      </c>
      <c r="U12" s="50">
        <v>24</v>
      </c>
      <c r="V12" s="51">
        <v>1</v>
      </c>
      <c r="W12" s="94"/>
      <c r="X12" s="94"/>
      <c r="Y12" s="94"/>
      <c r="Z12" s="94"/>
      <c r="AA12" s="94"/>
      <c r="AB12" s="94"/>
      <c r="AC12" s="221" t="str">
        <f t="shared" si="0"/>
        <v/>
      </c>
      <c r="AD12" s="221" t="str">
        <f t="shared" si="1"/>
        <v/>
      </c>
      <c r="AE12" s="221" t="str">
        <f t="shared" si="2"/>
        <v/>
      </c>
      <c r="AF12" s="221" t="str">
        <f t="shared" si="3"/>
        <v/>
      </c>
      <c r="AG12" s="221" t="str">
        <f t="shared" si="4"/>
        <v/>
      </c>
      <c r="AH12" s="222" t="str">
        <f t="shared" si="5"/>
        <v/>
      </c>
      <c r="AI12" s="42">
        <f>IF(COUNT(B12:H12,I12,K12,M12,O12,Q12,S12,U12,#REF!)&gt;0,COUNT(B12:H12,I12,K12,M12,O12,Q12,S12,U12,#REF!),"")</f>
        <v>13</v>
      </c>
      <c r="AJ12" s="51">
        <f t="shared" si="6"/>
        <v>7</v>
      </c>
      <c r="AK12" s="216">
        <f t="shared" si="7"/>
        <v>24.53846153846154</v>
      </c>
      <c r="AL12" s="226">
        <f t="shared" si="8"/>
        <v>7</v>
      </c>
      <c r="AM12" s="46" t="str">
        <f t="shared" si="9"/>
        <v/>
      </c>
      <c r="AN12" s="47">
        <f t="shared" si="10"/>
        <v>4908011.307692308</v>
      </c>
      <c r="AO12" s="5" t="str">
        <f t="shared" si="11"/>
        <v/>
      </c>
      <c r="AP12" s="7" t="str">
        <f t="shared" si="12"/>
        <v/>
      </c>
      <c r="AR12"/>
    </row>
    <row r="13" spans="1:44" ht="18" customHeight="1" x14ac:dyDescent="0.4">
      <c r="A13" s="78" t="s">
        <v>227</v>
      </c>
      <c r="B13" s="48">
        <v>24</v>
      </c>
      <c r="C13" s="49"/>
      <c r="D13" s="48">
        <v>23</v>
      </c>
      <c r="E13" s="54">
        <v>24</v>
      </c>
      <c r="F13" s="54">
        <v>23</v>
      </c>
      <c r="G13" s="55">
        <v>24</v>
      </c>
      <c r="H13" s="54">
        <v>27</v>
      </c>
      <c r="I13" s="56">
        <v>25</v>
      </c>
      <c r="J13" s="57">
        <v>2</v>
      </c>
      <c r="K13" s="56">
        <v>25</v>
      </c>
      <c r="L13" s="57">
        <v>2</v>
      </c>
      <c r="M13" s="56">
        <v>25</v>
      </c>
      <c r="N13" s="57">
        <v>2</v>
      </c>
      <c r="O13" s="58">
        <v>25</v>
      </c>
      <c r="P13" s="59">
        <v>2</v>
      </c>
      <c r="Q13" s="56">
        <v>23</v>
      </c>
      <c r="R13" s="57">
        <v>0</v>
      </c>
      <c r="S13" s="58">
        <v>26</v>
      </c>
      <c r="T13" s="59">
        <v>2</v>
      </c>
      <c r="U13" s="56"/>
      <c r="V13" s="57"/>
      <c r="W13" s="94"/>
      <c r="X13" s="94"/>
      <c r="Y13" s="94"/>
      <c r="Z13" s="94"/>
      <c r="AA13" s="94"/>
      <c r="AB13" s="94"/>
      <c r="AC13" s="221" t="str">
        <f t="shared" si="0"/>
        <v/>
      </c>
      <c r="AD13" s="221" t="str">
        <f t="shared" si="1"/>
        <v/>
      </c>
      <c r="AE13" s="221" t="str">
        <f t="shared" si="2"/>
        <v/>
      </c>
      <c r="AF13" s="221" t="str">
        <f t="shared" si="3"/>
        <v/>
      </c>
      <c r="AG13" s="221" t="str">
        <f t="shared" si="4"/>
        <v/>
      </c>
      <c r="AH13" s="222" t="str">
        <f t="shared" si="5"/>
        <v/>
      </c>
      <c r="AI13" s="42">
        <f>IF(COUNT(B13:H13,I13,K13,M13,O13,Q13,S13,U13,#REF!)&gt;0,COUNT(B13:H13,I13,K13,M13,O13,Q13,S13,U13,#REF!),"")</f>
        <v>12</v>
      </c>
      <c r="AJ13" s="51">
        <f t="shared" si="6"/>
        <v>6</v>
      </c>
      <c r="AK13" s="216">
        <f t="shared" si="7"/>
        <v>24.5</v>
      </c>
      <c r="AL13" s="226">
        <f t="shared" si="8"/>
        <v>10</v>
      </c>
      <c r="AM13" s="46" t="str">
        <f t="shared" si="9"/>
        <v/>
      </c>
      <c r="AN13" s="47">
        <f t="shared" si="10"/>
        <v>4900294</v>
      </c>
      <c r="AO13" s="5" t="str">
        <f t="shared" si="11"/>
        <v/>
      </c>
      <c r="AP13" s="7" t="str">
        <f t="shared" si="12"/>
        <v/>
      </c>
      <c r="AR13"/>
    </row>
    <row r="14" spans="1:44" ht="18" customHeight="1" x14ac:dyDescent="0.4">
      <c r="A14" s="81" t="s">
        <v>171</v>
      </c>
      <c r="B14" s="48"/>
      <c r="C14" s="49"/>
      <c r="D14" s="48">
        <v>26</v>
      </c>
      <c r="E14" s="48">
        <v>26</v>
      </c>
      <c r="F14" s="48">
        <v>27</v>
      </c>
      <c r="G14" s="49">
        <v>26</v>
      </c>
      <c r="H14" s="48"/>
      <c r="I14" s="50">
        <v>27</v>
      </c>
      <c r="J14" s="51">
        <v>2</v>
      </c>
      <c r="K14" s="50">
        <v>26</v>
      </c>
      <c r="L14" s="51">
        <v>1</v>
      </c>
      <c r="M14" s="50">
        <v>26</v>
      </c>
      <c r="N14" s="51">
        <v>1</v>
      </c>
      <c r="O14" s="52">
        <v>28</v>
      </c>
      <c r="P14" s="53">
        <v>2</v>
      </c>
      <c r="Q14" s="50">
        <v>26</v>
      </c>
      <c r="R14" s="51">
        <v>0</v>
      </c>
      <c r="S14" s="52">
        <v>26</v>
      </c>
      <c r="T14" s="53">
        <v>0</v>
      </c>
      <c r="U14" s="50"/>
      <c r="V14" s="51"/>
      <c r="W14" s="94"/>
      <c r="X14" s="94"/>
      <c r="Y14" s="94"/>
      <c r="Z14" s="94"/>
      <c r="AA14" s="94"/>
      <c r="AB14" s="94"/>
      <c r="AC14" s="221" t="str">
        <f t="shared" si="0"/>
        <v/>
      </c>
      <c r="AD14" s="221" t="str">
        <f t="shared" si="1"/>
        <v/>
      </c>
      <c r="AE14" s="221" t="str">
        <f t="shared" si="2"/>
        <v/>
      </c>
      <c r="AF14" s="221" t="str">
        <f t="shared" si="3"/>
        <v/>
      </c>
      <c r="AG14" s="221" t="str">
        <f t="shared" si="4"/>
        <v/>
      </c>
      <c r="AH14" s="222" t="str">
        <f t="shared" si="5"/>
        <v/>
      </c>
      <c r="AI14" s="42">
        <f>IF(COUNT(B14:H14,I14,K14,M14,O14,Q14,S14,U14,#REF!)&gt;0,COUNT(B14:H14,I14,K14,M14,O14,Q14,S14,U14,#REF!),"")</f>
        <v>10</v>
      </c>
      <c r="AJ14" s="51">
        <f t="shared" si="6"/>
        <v>6</v>
      </c>
      <c r="AK14" s="216">
        <f t="shared" si="7"/>
        <v>26.4</v>
      </c>
      <c r="AL14" s="226">
        <f t="shared" si="8"/>
        <v>6</v>
      </c>
      <c r="AM14" s="46" t="str">
        <f t="shared" si="9"/>
        <v/>
      </c>
      <c r="AN14" s="47">
        <f t="shared" si="10"/>
        <v>2640264</v>
      </c>
      <c r="AO14" s="5">
        <f t="shared" si="11"/>
        <v>25.733333333333334</v>
      </c>
      <c r="AP14" s="7">
        <f t="shared" si="12"/>
        <v>0.6666666666666643</v>
      </c>
      <c r="AR14"/>
    </row>
    <row r="15" spans="1:44" ht="18" customHeight="1" x14ac:dyDescent="0.4">
      <c r="A15" s="79"/>
      <c r="B15" s="48"/>
      <c r="C15" s="49"/>
      <c r="D15" s="48"/>
      <c r="E15" s="48"/>
      <c r="F15" s="48"/>
      <c r="G15" s="49"/>
      <c r="H15" s="48"/>
      <c r="I15" s="50"/>
      <c r="J15" s="51"/>
      <c r="K15" s="50"/>
      <c r="L15" s="51"/>
      <c r="M15" s="50"/>
      <c r="N15" s="51"/>
      <c r="O15" s="52"/>
      <c r="P15" s="53"/>
      <c r="Q15" s="50"/>
      <c r="R15" s="51"/>
      <c r="S15" s="52"/>
      <c r="T15" s="53"/>
      <c r="U15" s="50"/>
      <c r="V15" s="51"/>
      <c r="W15" s="94"/>
      <c r="X15" s="94"/>
      <c r="Y15" s="94"/>
      <c r="Z15" s="94"/>
      <c r="AA15" s="94"/>
      <c r="AB15" s="94"/>
      <c r="AC15" s="221" t="str">
        <f t="shared" ref="AC15:AH22" si="13">IF(W15&gt;0,INT(W15),"")</f>
        <v/>
      </c>
      <c r="AD15" s="221" t="str">
        <f t="shared" ref="AD15:AH18" si="14">IF(X15&gt;0,INT(X15),"")</f>
        <v/>
      </c>
      <c r="AE15" s="221" t="str">
        <f t="shared" si="14"/>
        <v/>
      </c>
      <c r="AF15" s="221" t="str">
        <f t="shared" si="14"/>
        <v/>
      </c>
      <c r="AG15" s="221" t="str">
        <f t="shared" si="14"/>
        <v/>
      </c>
      <c r="AH15" s="222" t="str">
        <f t="shared" si="14"/>
        <v/>
      </c>
      <c r="AI15" s="42" t="str">
        <f>IF(COUNT(B15:H15,I15,K15,M15,O15,Q15,S15,U15,#REF!)&gt;0,COUNT(B15:H15,I15,K15,M15,O15,Q15,S15,U15,#REF!),"")</f>
        <v/>
      </c>
      <c r="AJ15" s="51" t="str">
        <f t="shared" ref="AJ15:AJ22" si="15">IF(COUNT(J15,L15,N15,P15,R15,T15,V15)&gt;0,COUNT(J15,L15,N15,P15,R15,T15,V15),"")</f>
        <v/>
      </c>
      <c r="AK15" s="216" t="str">
        <f t="shared" ref="AK15:AK22" si="16">IF(COUNT(B15:AB15)&gt;0,AVERAGE(B15:H15,I15,K15,M15,O15,Q15,S15,U15,AC15:AH15),"")</f>
        <v/>
      </c>
      <c r="AL15" s="226" t="str">
        <f t="shared" ref="AL15:AL22" si="17">IF(COUNT(J15,L15,N15,P15,R15,T15,V15),SUM(J15,L15,N15,P15,R15,T15,V15),"")</f>
        <v/>
      </c>
      <c r="AM15" s="46" t="str">
        <f t="shared" ref="AM15:AM22" si="18">IF(COUNTIF(B15:AB15,"&gt;=30")&gt;0,COUNTIF(B15:AB15,"&gt;=30"),"")</f>
        <v/>
      </c>
      <c r="AN15" s="47">
        <f t="shared" ref="AN15:AN22" si="19">IF(AI15&lt;&gt;"",IF(OR((B$37+B$39)&lt;10,AI15&gt;=(B$37+B$39)*0.75),200000,100000)*AK15+SUM(U15,S15,Q15,O15,M15,K15,I15,B15:H15,AC15:AH15),0)</f>
        <v>0</v>
      </c>
      <c r="AO15" s="5" t="str">
        <f t="shared" ref="AO15:AO22" si="20">IF(COUNTBLANK(A15)=0,IF(VLOOKUP(A15,LastSeason,1,TRUE)=A15,VLOOKUP(A15,LastSeason,2,FALSE),""),"")</f>
        <v/>
      </c>
      <c r="AP15" s="7" t="str">
        <f t="shared" ref="AP15:AP22" si="21">IF(AND(AO15&lt;&gt;"",AK15&lt;&gt;""),AK15-AO15,"")</f>
        <v/>
      </c>
      <c r="AR15"/>
    </row>
    <row r="16" spans="1:44" ht="18" customHeight="1" x14ac:dyDescent="0.4">
      <c r="A16" s="80"/>
      <c r="B16" s="48"/>
      <c r="C16" s="55"/>
      <c r="D16" s="54"/>
      <c r="E16" s="54"/>
      <c r="F16" s="54"/>
      <c r="G16" s="55"/>
      <c r="H16" s="54"/>
      <c r="I16" s="56"/>
      <c r="J16" s="57"/>
      <c r="K16" s="56"/>
      <c r="L16" s="57"/>
      <c r="M16" s="56"/>
      <c r="N16" s="57"/>
      <c r="O16" s="58"/>
      <c r="P16" s="59"/>
      <c r="Q16" s="56"/>
      <c r="R16" s="57"/>
      <c r="S16" s="58"/>
      <c r="T16" s="59"/>
      <c r="U16" s="56"/>
      <c r="V16" s="57"/>
      <c r="W16" s="95"/>
      <c r="X16" s="95"/>
      <c r="Y16" s="95"/>
      <c r="Z16" s="95"/>
      <c r="AA16" s="95"/>
      <c r="AB16" s="95"/>
      <c r="AC16" s="221" t="str">
        <f t="shared" si="13"/>
        <v/>
      </c>
      <c r="AD16" s="221" t="str">
        <f t="shared" si="14"/>
        <v/>
      </c>
      <c r="AE16" s="221" t="str">
        <f t="shared" si="14"/>
        <v/>
      </c>
      <c r="AF16" s="221" t="str">
        <f t="shared" si="14"/>
        <v/>
      </c>
      <c r="AG16" s="221" t="str">
        <f t="shared" si="14"/>
        <v/>
      </c>
      <c r="AH16" s="222" t="str">
        <f t="shared" si="14"/>
        <v/>
      </c>
      <c r="AI16" s="42" t="str">
        <f>IF(COUNT(B16:H16,I16,K16,M16,O16,Q16,S16,U16,#REF!)&gt;0,COUNT(B16:H16,I16,K16,M16,O16,Q16,S16,U16,#REF!),"")</f>
        <v/>
      </c>
      <c r="AJ16" s="51" t="str">
        <f t="shared" si="15"/>
        <v/>
      </c>
      <c r="AK16" s="216" t="str">
        <f t="shared" si="16"/>
        <v/>
      </c>
      <c r="AL16" s="226" t="str">
        <f t="shared" si="17"/>
        <v/>
      </c>
      <c r="AM16" s="46" t="str">
        <f t="shared" si="18"/>
        <v/>
      </c>
      <c r="AN16" s="47">
        <f t="shared" si="19"/>
        <v>0</v>
      </c>
      <c r="AO16" s="5" t="str">
        <f t="shared" si="20"/>
        <v/>
      </c>
      <c r="AP16" s="7" t="str">
        <f t="shared" si="21"/>
        <v/>
      </c>
      <c r="AR16"/>
    </row>
    <row r="17" spans="1:44" ht="18" customHeight="1" x14ac:dyDescent="0.4">
      <c r="A17" s="79"/>
      <c r="B17" s="48"/>
      <c r="C17" s="55"/>
      <c r="D17" s="54"/>
      <c r="E17" s="54"/>
      <c r="F17" s="54"/>
      <c r="G17" s="55"/>
      <c r="H17" s="54"/>
      <c r="I17" s="56"/>
      <c r="J17" s="57"/>
      <c r="K17" s="56"/>
      <c r="L17" s="57"/>
      <c r="M17" s="56"/>
      <c r="N17" s="57"/>
      <c r="O17" s="58"/>
      <c r="P17" s="59"/>
      <c r="Q17" s="56"/>
      <c r="R17" s="57"/>
      <c r="S17" s="58"/>
      <c r="T17" s="59"/>
      <c r="U17" s="56"/>
      <c r="V17" s="57"/>
      <c r="W17" s="95"/>
      <c r="X17" s="95"/>
      <c r="Y17" s="95"/>
      <c r="Z17" s="95"/>
      <c r="AA17" s="95"/>
      <c r="AB17" s="95"/>
      <c r="AC17" s="221" t="str">
        <f t="shared" si="13"/>
        <v/>
      </c>
      <c r="AD17" s="221" t="str">
        <f t="shared" si="14"/>
        <v/>
      </c>
      <c r="AE17" s="221" t="str">
        <f t="shared" si="14"/>
        <v/>
      </c>
      <c r="AF17" s="221" t="str">
        <f t="shared" si="14"/>
        <v/>
      </c>
      <c r="AG17" s="221" t="str">
        <f t="shared" si="14"/>
        <v/>
      </c>
      <c r="AH17" s="222" t="str">
        <f t="shared" si="14"/>
        <v/>
      </c>
      <c r="AI17" s="42" t="str">
        <f>IF(COUNT(B17:H17,I17,K17,M17,O17,Q17,S17,U17,#REF!)&gt;0,COUNT(B17:H17,I17,K17,M17,O17,Q17,S17,U17,#REF!),"")</f>
        <v/>
      </c>
      <c r="AJ17" s="51" t="str">
        <f t="shared" si="15"/>
        <v/>
      </c>
      <c r="AK17" s="216" t="str">
        <f t="shared" si="16"/>
        <v/>
      </c>
      <c r="AL17" s="226" t="str">
        <f t="shared" si="17"/>
        <v/>
      </c>
      <c r="AM17" s="46" t="str">
        <f t="shared" si="18"/>
        <v/>
      </c>
      <c r="AN17" s="47">
        <f t="shared" si="19"/>
        <v>0</v>
      </c>
      <c r="AO17" s="5" t="str">
        <f t="shared" si="20"/>
        <v/>
      </c>
      <c r="AP17" s="7" t="str">
        <f t="shared" si="21"/>
        <v/>
      </c>
      <c r="AR17"/>
    </row>
    <row r="18" spans="1:44" ht="18" customHeight="1" x14ac:dyDescent="0.4">
      <c r="A18" s="80"/>
      <c r="B18" s="48"/>
      <c r="C18" s="49"/>
      <c r="D18" s="48"/>
      <c r="E18" s="48"/>
      <c r="F18" s="48"/>
      <c r="G18" s="49"/>
      <c r="H18" s="48"/>
      <c r="I18" s="50"/>
      <c r="J18" s="51"/>
      <c r="K18" s="50"/>
      <c r="L18" s="51"/>
      <c r="M18" s="50"/>
      <c r="N18" s="51"/>
      <c r="O18" s="52"/>
      <c r="P18" s="53"/>
      <c r="Q18" s="50"/>
      <c r="R18" s="51"/>
      <c r="S18" s="52"/>
      <c r="T18" s="53"/>
      <c r="U18" s="50"/>
      <c r="V18" s="51"/>
      <c r="W18" s="94"/>
      <c r="X18" s="94"/>
      <c r="Y18" s="94"/>
      <c r="Z18" s="94"/>
      <c r="AA18" s="94"/>
      <c r="AB18" s="94"/>
      <c r="AC18" s="221" t="str">
        <f t="shared" si="13"/>
        <v/>
      </c>
      <c r="AD18" s="221" t="str">
        <f t="shared" si="14"/>
        <v/>
      </c>
      <c r="AE18" s="221" t="str">
        <f t="shared" si="14"/>
        <v/>
      </c>
      <c r="AF18" s="221" t="str">
        <f t="shared" si="14"/>
        <v/>
      </c>
      <c r="AG18" s="221" t="str">
        <f t="shared" si="14"/>
        <v/>
      </c>
      <c r="AH18" s="222" t="str">
        <f t="shared" si="14"/>
        <v/>
      </c>
      <c r="AI18" s="42" t="str">
        <f>IF(COUNT(B18:H18,I18,K18,M18,O18,Q18,S18,U18,#REF!)&gt;0,COUNT(B18:H18,I18,K18,M18,O18,Q18,S18,U18,#REF!),"")</f>
        <v/>
      </c>
      <c r="AJ18" s="51" t="str">
        <f t="shared" si="15"/>
        <v/>
      </c>
      <c r="AK18" s="216" t="str">
        <f t="shared" si="16"/>
        <v/>
      </c>
      <c r="AL18" s="226" t="str">
        <f t="shared" si="17"/>
        <v/>
      </c>
      <c r="AM18" s="46" t="str">
        <f t="shared" si="18"/>
        <v/>
      </c>
      <c r="AN18" s="47">
        <f t="shared" si="19"/>
        <v>0</v>
      </c>
      <c r="AO18" s="5" t="str">
        <f t="shared" si="20"/>
        <v/>
      </c>
      <c r="AP18" s="7" t="str">
        <f t="shared" si="21"/>
        <v/>
      </c>
      <c r="AR18"/>
    </row>
    <row r="19" spans="1:44" ht="18" customHeight="1" x14ac:dyDescent="0.4">
      <c r="A19" s="80"/>
      <c r="B19" s="48"/>
      <c r="C19" s="55"/>
      <c r="D19" s="54"/>
      <c r="E19" s="54"/>
      <c r="F19" s="54"/>
      <c r="G19" s="55"/>
      <c r="H19" s="54"/>
      <c r="I19" s="56"/>
      <c r="J19" s="57"/>
      <c r="K19" s="56"/>
      <c r="L19" s="57"/>
      <c r="M19" s="56"/>
      <c r="N19" s="57"/>
      <c r="O19" s="58"/>
      <c r="P19" s="59"/>
      <c r="Q19" s="56"/>
      <c r="R19" s="57"/>
      <c r="S19" s="58"/>
      <c r="T19" s="59"/>
      <c r="U19" s="56"/>
      <c r="V19" s="57"/>
      <c r="W19" s="95"/>
      <c r="X19" s="95"/>
      <c r="Y19" s="95"/>
      <c r="Z19" s="95"/>
      <c r="AA19" s="95"/>
      <c r="AB19" s="95"/>
      <c r="AC19" s="221" t="str">
        <f t="shared" si="13"/>
        <v/>
      </c>
      <c r="AD19" s="221" t="str">
        <f t="shared" si="13"/>
        <v/>
      </c>
      <c r="AE19" s="221" t="str">
        <f t="shared" si="13"/>
        <v/>
      </c>
      <c r="AF19" s="221" t="str">
        <f t="shared" si="13"/>
        <v/>
      </c>
      <c r="AG19" s="221" t="str">
        <f t="shared" si="13"/>
        <v/>
      </c>
      <c r="AH19" s="222" t="str">
        <f t="shared" si="13"/>
        <v/>
      </c>
      <c r="AI19" s="42" t="str">
        <f>IF(COUNT(B19:H19,I19,K19,M19,O19,Q19,S19,U19,#REF!)&gt;0,COUNT(B19:H19,I19,K19,M19,O19,Q19,S19,U19,#REF!),"")</f>
        <v/>
      </c>
      <c r="AJ19" s="51" t="str">
        <f t="shared" si="15"/>
        <v/>
      </c>
      <c r="AK19" s="216" t="str">
        <f t="shared" si="16"/>
        <v/>
      </c>
      <c r="AL19" s="226" t="str">
        <f t="shared" si="17"/>
        <v/>
      </c>
      <c r="AM19" s="46" t="str">
        <f t="shared" si="18"/>
        <v/>
      </c>
      <c r="AN19" s="47">
        <f t="shared" si="19"/>
        <v>0</v>
      </c>
      <c r="AO19" s="5" t="str">
        <f t="shared" si="20"/>
        <v/>
      </c>
      <c r="AP19" s="7" t="str">
        <f t="shared" si="21"/>
        <v/>
      </c>
      <c r="AR19"/>
    </row>
    <row r="20" spans="1:44" ht="18" customHeight="1" x14ac:dyDescent="0.4">
      <c r="A20" s="80"/>
      <c r="B20" s="48"/>
      <c r="C20" s="55"/>
      <c r="D20" s="54"/>
      <c r="E20" s="54"/>
      <c r="F20" s="54"/>
      <c r="G20" s="55"/>
      <c r="H20" s="54"/>
      <c r="I20" s="56"/>
      <c r="J20" s="57"/>
      <c r="K20" s="56"/>
      <c r="L20" s="57"/>
      <c r="M20" s="56"/>
      <c r="N20" s="57"/>
      <c r="O20" s="58"/>
      <c r="P20" s="59"/>
      <c r="Q20" s="56"/>
      <c r="R20" s="57"/>
      <c r="S20" s="58"/>
      <c r="T20" s="59"/>
      <c r="U20" s="56"/>
      <c r="V20" s="57"/>
      <c r="W20" s="95"/>
      <c r="X20" s="95"/>
      <c r="Y20" s="95"/>
      <c r="Z20" s="95"/>
      <c r="AA20" s="95"/>
      <c r="AB20" s="95"/>
      <c r="AC20" s="221" t="str">
        <f t="shared" si="13"/>
        <v/>
      </c>
      <c r="AD20" s="221" t="str">
        <f t="shared" si="13"/>
        <v/>
      </c>
      <c r="AE20" s="221" t="str">
        <f t="shared" si="13"/>
        <v/>
      </c>
      <c r="AF20" s="221" t="str">
        <f t="shared" si="13"/>
        <v/>
      </c>
      <c r="AG20" s="221" t="str">
        <f t="shared" si="13"/>
        <v/>
      </c>
      <c r="AH20" s="222" t="str">
        <f t="shared" si="13"/>
        <v/>
      </c>
      <c r="AI20" s="42" t="str">
        <f>IF(COUNT(B20:H20,I20,K20,M20,O20,Q20,S20,U20,#REF!)&gt;0,COUNT(B20:H20,I20,K20,M20,O20,Q20,S20,U20,#REF!),"")</f>
        <v/>
      </c>
      <c r="AJ20" s="51" t="str">
        <f t="shared" si="15"/>
        <v/>
      </c>
      <c r="AK20" s="216" t="str">
        <f t="shared" si="16"/>
        <v/>
      </c>
      <c r="AL20" s="226" t="str">
        <f t="shared" si="17"/>
        <v/>
      </c>
      <c r="AM20" s="46" t="str">
        <f t="shared" si="18"/>
        <v/>
      </c>
      <c r="AN20" s="47">
        <f t="shared" si="19"/>
        <v>0</v>
      </c>
      <c r="AO20" s="5" t="str">
        <f t="shared" si="20"/>
        <v/>
      </c>
      <c r="AP20" s="7" t="str">
        <f t="shared" si="21"/>
        <v/>
      </c>
      <c r="AR20"/>
    </row>
    <row r="21" spans="1:44" ht="18" customHeight="1" x14ac:dyDescent="0.4">
      <c r="A21" s="80"/>
      <c r="B21" s="48"/>
      <c r="C21" s="55"/>
      <c r="D21" s="54"/>
      <c r="E21" s="54"/>
      <c r="F21" s="54"/>
      <c r="G21" s="55"/>
      <c r="H21" s="54"/>
      <c r="I21" s="56"/>
      <c r="J21" s="57"/>
      <c r="K21" s="56"/>
      <c r="L21" s="57"/>
      <c r="M21" s="56"/>
      <c r="N21" s="57"/>
      <c r="O21" s="58"/>
      <c r="P21" s="59"/>
      <c r="Q21" s="56"/>
      <c r="R21" s="57"/>
      <c r="S21" s="58"/>
      <c r="T21" s="59"/>
      <c r="U21" s="56"/>
      <c r="V21" s="57"/>
      <c r="W21" s="95"/>
      <c r="X21" s="95"/>
      <c r="Y21" s="95"/>
      <c r="Z21" s="95"/>
      <c r="AA21" s="95"/>
      <c r="AB21" s="95"/>
      <c r="AC21" s="221" t="str">
        <f t="shared" si="13"/>
        <v/>
      </c>
      <c r="AD21" s="221" t="str">
        <f t="shared" si="13"/>
        <v/>
      </c>
      <c r="AE21" s="221" t="str">
        <f t="shared" si="13"/>
        <v/>
      </c>
      <c r="AF21" s="221" t="str">
        <f t="shared" si="13"/>
        <v/>
      </c>
      <c r="AG21" s="221" t="str">
        <f t="shared" si="13"/>
        <v/>
      </c>
      <c r="AH21" s="222" t="str">
        <f t="shared" si="13"/>
        <v/>
      </c>
      <c r="AI21" s="42" t="str">
        <f>IF(COUNT(B21:H21,I21,K21,M21,O21,Q21,S21,U21,#REF!)&gt;0,COUNT(B21:H21,I21,K21,M21,O21,Q21,S21,U21,#REF!),"")</f>
        <v/>
      </c>
      <c r="AJ21" s="51" t="str">
        <f t="shared" si="15"/>
        <v/>
      </c>
      <c r="AK21" s="216" t="str">
        <f t="shared" si="16"/>
        <v/>
      </c>
      <c r="AL21" s="226" t="str">
        <f t="shared" si="17"/>
        <v/>
      </c>
      <c r="AM21" s="46" t="str">
        <f t="shared" si="18"/>
        <v/>
      </c>
      <c r="AN21" s="47">
        <f t="shared" si="19"/>
        <v>0</v>
      </c>
      <c r="AO21" s="5" t="str">
        <f t="shared" si="20"/>
        <v/>
      </c>
      <c r="AP21" s="7" t="str">
        <f t="shared" si="21"/>
        <v/>
      </c>
      <c r="AR21"/>
    </row>
    <row r="22" spans="1:44" ht="18" customHeight="1" thickBot="1" x14ac:dyDescent="0.45">
      <c r="A22" s="82"/>
      <c r="B22" s="60"/>
      <c r="C22" s="61"/>
      <c r="D22" s="60"/>
      <c r="E22" s="60"/>
      <c r="F22" s="60"/>
      <c r="G22" s="61"/>
      <c r="H22" s="60"/>
      <c r="I22" s="62"/>
      <c r="J22" s="63"/>
      <c r="K22" s="62"/>
      <c r="L22" s="63"/>
      <c r="M22" s="62"/>
      <c r="N22" s="63"/>
      <c r="O22" s="64"/>
      <c r="P22" s="65"/>
      <c r="Q22" s="62"/>
      <c r="R22" s="63"/>
      <c r="S22" s="64"/>
      <c r="T22" s="65"/>
      <c r="U22" s="62"/>
      <c r="V22" s="63"/>
      <c r="W22" s="97"/>
      <c r="X22" s="97"/>
      <c r="Y22" s="97"/>
      <c r="Z22" s="97"/>
      <c r="AA22" s="97"/>
      <c r="AB22" s="97"/>
      <c r="AC22" s="223" t="str">
        <f t="shared" si="13"/>
        <v/>
      </c>
      <c r="AD22" s="223" t="str">
        <f t="shared" si="13"/>
        <v/>
      </c>
      <c r="AE22" s="223" t="str">
        <f t="shared" si="13"/>
        <v/>
      </c>
      <c r="AF22" s="223" t="str">
        <f t="shared" si="13"/>
        <v/>
      </c>
      <c r="AG22" s="223" t="str">
        <f t="shared" si="13"/>
        <v/>
      </c>
      <c r="AH22" s="224" t="str">
        <f t="shared" si="13"/>
        <v/>
      </c>
      <c r="AI22" s="225" t="str">
        <f>IF(COUNT(B22:H22,I22,K22,M22,O22,Q22,S22,U22,#REF!)&gt;0,COUNT(B22:H22,I22,K22,M22,O22,Q22,S22,U22,#REF!),"")</f>
        <v/>
      </c>
      <c r="AJ22" s="66" t="str">
        <f t="shared" si="15"/>
        <v/>
      </c>
      <c r="AK22" s="227" t="str">
        <f t="shared" si="16"/>
        <v/>
      </c>
      <c r="AL22" s="228" t="str">
        <f t="shared" si="17"/>
        <v/>
      </c>
      <c r="AM22" s="149" t="str">
        <f t="shared" si="18"/>
        <v/>
      </c>
      <c r="AN22" s="47">
        <f t="shared" si="19"/>
        <v>0</v>
      </c>
      <c r="AO22" s="5" t="str">
        <f t="shared" si="20"/>
        <v/>
      </c>
      <c r="AP22" s="7" t="str">
        <f t="shared" si="21"/>
        <v/>
      </c>
      <c r="AR22"/>
    </row>
    <row r="23" spans="1:44" ht="18" customHeight="1" x14ac:dyDescent="0.4">
      <c r="A23" s="83" t="s">
        <v>231</v>
      </c>
      <c r="B23" s="150">
        <v>185</v>
      </c>
      <c r="C23" s="151">
        <v>200</v>
      </c>
      <c r="D23" s="150">
        <v>189</v>
      </c>
      <c r="E23" s="150">
        <v>187</v>
      </c>
      <c r="F23" s="150">
        <v>200</v>
      </c>
      <c r="G23" s="151">
        <v>194</v>
      </c>
      <c r="H23" s="150">
        <v>200</v>
      </c>
      <c r="I23" s="152">
        <v>198</v>
      </c>
      <c r="J23" s="153">
        <v>13</v>
      </c>
      <c r="K23" s="152">
        <v>199</v>
      </c>
      <c r="L23" s="153">
        <v>12</v>
      </c>
      <c r="M23" s="152">
        <v>195</v>
      </c>
      <c r="N23" s="153">
        <v>11</v>
      </c>
      <c r="O23" s="154">
        <v>197</v>
      </c>
      <c r="P23" s="155">
        <v>13</v>
      </c>
      <c r="Q23" s="152">
        <v>186</v>
      </c>
      <c r="R23" s="153">
        <v>7</v>
      </c>
      <c r="S23" s="154">
        <v>193</v>
      </c>
      <c r="T23" s="155">
        <v>12</v>
      </c>
      <c r="U23" s="152">
        <v>193</v>
      </c>
      <c r="V23" s="153">
        <v>9</v>
      </c>
      <c r="W23" s="156"/>
      <c r="X23" s="157"/>
      <c r="Y23" s="156"/>
      <c r="Z23" s="157"/>
      <c r="AA23" s="156"/>
      <c r="AB23" s="156"/>
      <c r="AC23" s="212"/>
      <c r="AD23" s="212"/>
      <c r="AE23" s="212"/>
      <c r="AF23" s="212"/>
      <c r="AG23" s="212"/>
      <c r="AH23" s="212"/>
      <c r="AI23" s="68"/>
      <c r="AJ23" s="68"/>
      <c r="AK23" s="69"/>
      <c r="AL23" s="69"/>
      <c r="AM23" s="70"/>
      <c r="AN23" s="39"/>
      <c r="AO23" s="206"/>
      <c r="AP23" s="5"/>
      <c r="AR23"/>
    </row>
    <row r="24" spans="1:44" ht="18" customHeight="1" x14ac:dyDescent="0.4">
      <c r="A24" s="79" t="s">
        <v>232</v>
      </c>
      <c r="B24" s="158">
        <v>180</v>
      </c>
      <c r="C24" s="159">
        <v>190</v>
      </c>
      <c r="D24" s="158">
        <v>180</v>
      </c>
      <c r="E24" s="158">
        <v>188</v>
      </c>
      <c r="F24" s="158">
        <v>183</v>
      </c>
      <c r="G24" s="159">
        <v>189</v>
      </c>
      <c r="H24" s="158">
        <v>200</v>
      </c>
      <c r="I24" s="160">
        <v>187</v>
      </c>
      <c r="J24" s="161">
        <v>12</v>
      </c>
      <c r="K24" s="160">
        <v>184</v>
      </c>
      <c r="L24" s="161">
        <v>7</v>
      </c>
      <c r="M24" s="160">
        <v>184</v>
      </c>
      <c r="N24" s="161">
        <v>11</v>
      </c>
      <c r="O24" s="162">
        <v>187</v>
      </c>
      <c r="P24" s="163">
        <v>6</v>
      </c>
      <c r="Q24" s="160">
        <v>189</v>
      </c>
      <c r="R24" s="161">
        <v>7</v>
      </c>
      <c r="S24" s="162">
        <v>189</v>
      </c>
      <c r="T24" s="163">
        <v>6</v>
      </c>
      <c r="U24" s="160">
        <v>199</v>
      </c>
      <c r="V24" s="161">
        <v>10</v>
      </c>
      <c r="W24" s="164"/>
      <c r="X24" s="165"/>
      <c r="Y24" s="164"/>
      <c r="Z24" s="165"/>
      <c r="AA24" s="164"/>
      <c r="AB24" s="164"/>
      <c r="AC24" s="212"/>
      <c r="AD24" s="212"/>
      <c r="AE24" s="212"/>
      <c r="AF24" s="212"/>
      <c r="AG24" s="212"/>
      <c r="AH24" s="212"/>
      <c r="AI24" s="68"/>
      <c r="AJ24" s="68"/>
      <c r="AK24" s="69"/>
      <c r="AL24" s="69"/>
      <c r="AM24" s="70"/>
      <c r="AN24" s="39"/>
      <c r="AO24" s="206"/>
      <c r="AP24" s="5"/>
      <c r="AR24"/>
    </row>
    <row r="25" spans="1:44" ht="18" customHeight="1" thickBot="1" x14ac:dyDescent="0.45">
      <c r="A25" s="73" t="s">
        <v>21</v>
      </c>
      <c r="B25" s="67" t="str">
        <f t="shared" ref="B25:AB25" si="22">IF(B23&gt;B24,"W",IF(B23&lt;B24,"L",IF(B23&gt;0,"D"," ")))</f>
        <v>W</v>
      </c>
      <c r="C25" s="67" t="str">
        <f t="shared" si="22"/>
        <v>W</v>
      </c>
      <c r="D25" s="67" t="str">
        <f t="shared" si="22"/>
        <v>W</v>
      </c>
      <c r="E25" s="67" t="str">
        <f t="shared" si="22"/>
        <v>L</v>
      </c>
      <c r="F25" s="67" t="str">
        <f t="shared" si="22"/>
        <v>W</v>
      </c>
      <c r="G25" s="67" t="str">
        <f t="shared" si="22"/>
        <v>W</v>
      </c>
      <c r="H25" s="67" t="str">
        <f t="shared" si="22"/>
        <v>D</v>
      </c>
      <c r="I25" s="74" t="str">
        <f t="shared" si="22"/>
        <v>W</v>
      </c>
      <c r="J25" s="75" t="str">
        <f t="shared" si="22"/>
        <v>W</v>
      </c>
      <c r="K25" s="74" t="str">
        <f t="shared" si="22"/>
        <v>W</v>
      </c>
      <c r="L25" s="75" t="str">
        <f t="shared" si="22"/>
        <v>W</v>
      </c>
      <c r="M25" s="74" t="str">
        <f t="shared" si="22"/>
        <v>W</v>
      </c>
      <c r="N25" s="75" t="str">
        <f t="shared" si="22"/>
        <v>D</v>
      </c>
      <c r="O25" s="74" t="str">
        <f t="shared" si="22"/>
        <v>W</v>
      </c>
      <c r="P25" s="75" t="str">
        <f t="shared" si="22"/>
        <v>W</v>
      </c>
      <c r="Q25" s="74" t="str">
        <f t="shared" si="22"/>
        <v>L</v>
      </c>
      <c r="R25" s="75" t="str">
        <f t="shared" si="22"/>
        <v>D</v>
      </c>
      <c r="S25" s="74" t="str">
        <f t="shared" si="22"/>
        <v>W</v>
      </c>
      <c r="T25" s="75" t="str">
        <f t="shared" si="22"/>
        <v>W</v>
      </c>
      <c r="U25" s="74" t="str">
        <f t="shared" si="22"/>
        <v>L</v>
      </c>
      <c r="V25" s="75" t="str">
        <f t="shared" si="22"/>
        <v>L</v>
      </c>
      <c r="W25" s="67" t="str">
        <f t="shared" si="22"/>
        <v xml:space="preserve"> </v>
      </c>
      <c r="X25" s="207" t="str">
        <f t="shared" si="22"/>
        <v xml:space="preserve"> </v>
      </c>
      <c r="Y25" s="67"/>
      <c r="Z25" s="208"/>
      <c r="AA25" s="67" t="str">
        <f t="shared" si="22"/>
        <v xml:space="preserve"> </v>
      </c>
      <c r="AB25" s="67" t="str">
        <f t="shared" si="22"/>
        <v xml:space="preserve"> </v>
      </c>
      <c r="AC25" s="68"/>
      <c r="AD25" s="68"/>
      <c r="AE25" s="68"/>
      <c r="AF25" s="68"/>
      <c r="AG25" s="68"/>
      <c r="AH25" s="68"/>
      <c r="AI25" s="12"/>
      <c r="AJ25" s="12"/>
      <c r="AK25" s="12"/>
      <c r="AL25" s="9"/>
      <c r="AM25" s="9"/>
      <c r="AN25"/>
      <c r="AO25" s="206"/>
      <c r="AP25" s="5"/>
      <c r="AR25"/>
    </row>
    <row r="26" spans="1:44" ht="100" customHeight="1" x14ac:dyDescent="0.4">
      <c r="A26" s="84" t="s">
        <v>22</v>
      </c>
      <c r="B26" s="35" t="s">
        <v>9</v>
      </c>
      <c r="C26" s="86" t="s">
        <v>146</v>
      </c>
      <c r="D26" s="35" t="s">
        <v>8</v>
      </c>
      <c r="E26" s="86" t="s">
        <v>7</v>
      </c>
      <c r="F26" s="35" t="s">
        <v>139</v>
      </c>
      <c r="G26" s="86" t="s">
        <v>11</v>
      </c>
      <c r="H26" s="35" t="s">
        <v>106</v>
      </c>
      <c r="I26" s="253" t="s">
        <v>9</v>
      </c>
      <c r="J26" s="254"/>
      <c r="K26" s="253" t="s">
        <v>146</v>
      </c>
      <c r="L26" s="254"/>
      <c r="M26" s="253" t="s">
        <v>8</v>
      </c>
      <c r="N26" s="254"/>
      <c r="O26" s="253" t="s">
        <v>7</v>
      </c>
      <c r="P26" s="254"/>
      <c r="Q26" s="253" t="s">
        <v>139</v>
      </c>
      <c r="R26" s="254"/>
      <c r="S26" s="253" t="s">
        <v>11</v>
      </c>
      <c r="T26" s="254"/>
      <c r="U26" s="253" t="s">
        <v>106</v>
      </c>
      <c r="V26" s="254"/>
      <c r="W26" s="35"/>
      <c r="X26" s="86"/>
      <c r="Y26" s="35"/>
      <c r="Z26" s="86"/>
      <c r="AA26" s="35"/>
      <c r="AB26" s="35"/>
      <c r="AC26" s="213"/>
      <c r="AD26" s="213"/>
      <c r="AE26" s="213"/>
      <c r="AF26" s="213"/>
      <c r="AG26" s="213"/>
      <c r="AH26" s="213"/>
      <c r="AI26" s="36"/>
      <c r="AJ26" s="36"/>
      <c r="AK26" s="12"/>
      <c r="AL26" s="9"/>
      <c r="AM26" s="9"/>
      <c r="AN26"/>
      <c r="AO26" s="206"/>
      <c r="AP26" s="5"/>
      <c r="AR26"/>
    </row>
    <row r="27" spans="1:44" ht="18" customHeight="1" thickBot="1" x14ac:dyDescent="0.45">
      <c r="A27" s="71" t="s">
        <v>23</v>
      </c>
      <c r="B27" s="67" t="s">
        <v>230</v>
      </c>
      <c r="C27" s="72" t="s">
        <v>212</v>
      </c>
      <c r="D27" s="67" t="s">
        <v>212</v>
      </c>
      <c r="E27" s="72" t="s">
        <v>230</v>
      </c>
      <c r="F27" s="67" t="s">
        <v>212</v>
      </c>
      <c r="G27" s="72" t="s">
        <v>230</v>
      </c>
      <c r="H27" s="67" t="s">
        <v>212</v>
      </c>
      <c r="I27" s="240" t="s">
        <v>212</v>
      </c>
      <c r="J27" s="241"/>
      <c r="K27" s="240" t="s">
        <v>230</v>
      </c>
      <c r="L27" s="241"/>
      <c r="M27" s="240" t="s">
        <v>230</v>
      </c>
      <c r="N27" s="241"/>
      <c r="O27" s="240" t="s">
        <v>212</v>
      </c>
      <c r="P27" s="241"/>
      <c r="Q27" s="240" t="s">
        <v>230</v>
      </c>
      <c r="R27" s="241"/>
      <c r="S27" s="240" t="s">
        <v>212</v>
      </c>
      <c r="T27" s="241"/>
      <c r="U27" s="240" t="s">
        <v>230</v>
      </c>
      <c r="V27" s="241"/>
      <c r="W27" s="67"/>
      <c r="X27" s="72"/>
      <c r="Y27" s="67"/>
      <c r="Z27" s="72"/>
      <c r="AA27" s="67"/>
      <c r="AB27" s="67"/>
      <c r="AC27" s="68"/>
      <c r="AD27" s="68"/>
      <c r="AE27" s="68"/>
      <c r="AF27" s="68"/>
      <c r="AG27" s="68"/>
      <c r="AH27" s="68"/>
      <c r="AI27" s="12"/>
      <c r="AJ27" s="12"/>
      <c r="AK27" s="12"/>
      <c r="AL27" s="9"/>
      <c r="AM27" s="9"/>
      <c r="AN27"/>
      <c r="AO27" s="206"/>
      <c r="AP27" s="5"/>
      <c r="AR27"/>
    </row>
    <row r="28" spans="1:44" ht="42" customHeight="1" thickBot="1" x14ac:dyDescent="0.45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42"/>
      <c r="X28" s="242"/>
      <c r="Y28" s="242"/>
      <c r="Z28" s="242"/>
      <c r="AA28" s="242"/>
      <c r="AB28" s="242"/>
      <c r="AC28" s="214"/>
      <c r="AD28" s="214"/>
      <c r="AE28" s="214"/>
      <c r="AF28" s="214"/>
      <c r="AG28" s="214"/>
      <c r="AH28" s="214"/>
      <c r="AI28" s="206"/>
      <c r="AJ28" s="206"/>
      <c r="AK28" s="206"/>
      <c r="AL28" s="206"/>
      <c r="AM28" s="206"/>
    </row>
    <row r="29" spans="1:44" ht="12.75" hidden="1" customHeight="1" x14ac:dyDescent="0.4">
      <c r="A29" t="s">
        <v>239</v>
      </c>
      <c r="B29" s="10">
        <f>IF(B25="W",1,0)</f>
        <v>1</v>
      </c>
      <c r="C29" s="10">
        <f t="shared" ref="C29:H29" si="23">IF(C25="W",1,0)</f>
        <v>1</v>
      </c>
      <c r="D29" s="10">
        <f t="shared" si="23"/>
        <v>1</v>
      </c>
      <c r="E29" s="10">
        <f t="shared" si="23"/>
        <v>0</v>
      </c>
      <c r="F29" s="10">
        <f t="shared" si="23"/>
        <v>1</v>
      </c>
      <c r="G29" s="10">
        <f t="shared" si="23"/>
        <v>1</v>
      </c>
      <c r="H29" s="10">
        <f t="shared" si="23"/>
        <v>0</v>
      </c>
      <c r="I29" s="10">
        <f>IF(I25="W",1,0)</f>
        <v>1</v>
      </c>
      <c r="J29" s="10"/>
      <c r="K29" s="10">
        <f>IF(K25="W",1,0)</f>
        <v>1</v>
      </c>
      <c r="L29" s="10"/>
      <c r="M29" s="10">
        <f>IF(M25="W",1,0)</f>
        <v>1</v>
      </c>
      <c r="N29" s="10"/>
      <c r="O29" s="10">
        <f>IF(O25="W",1,0)</f>
        <v>1</v>
      </c>
      <c r="P29" s="10"/>
      <c r="Q29" s="10">
        <f>IF(Q25="W",1,0)</f>
        <v>0</v>
      </c>
      <c r="R29" s="10"/>
      <c r="S29" s="10">
        <f>IF(S25="W",1,0)</f>
        <v>1</v>
      </c>
      <c r="T29" s="10"/>
      <c r="U29" s="10">
        <f>IF(U25="W",1,0)</f>
        <v>0</v>
      </c>
      <c r="V29" s="10"/>
      <c r="W29" s="10">
        <f>IF(W25="W",1,0)</f>
        <v>0</v>
      </c>
      <c r="X29" s="10">
        <f t="shared" ref="X29:AB29" si="24">IF(X25="W",1,0)</f>
        <v>0</v>
      </c>
      <c r="Y29" s="10">
        <f t="shared" si="24"/>
        <v>0</v>
      </c>
      <c r="Z29" s="10">
        <f t="shared" si="24"/>
        <v>0</v>
      </c>
      <c r="AA29" s="10">
        <f t="shared" si="24"/>
        <v>0</v>
      </c>
      <c r="AB29" s="10">
        <f t="shared" si="24"/>
        <v>0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06"/>
    </row>
    <row r="30" spans="1:44" ht="12.75" hidden="1" customHeight="1" x14ac:dyDescent="0.4">
      <c r="A30" t="s">
        <v>240</v>
      </c>
      <c r="B30" s="10">
        <f>IF(B25="D",1,0)</f>
        <v>0</v>
      </c>
      <c r="C30" s="10">
        <f t="shared" ref="C30:H30" si="25">IF(C25="D",1,0)</f>
        <v>0</v>
      </c>
      <c r="D30" s="10">
        <f t="shared" si="25"/>
        <v>0</v>
      </c>
      <c r="E30" s="10">
        <f t="shared" si="25"/>
        <v>0</v>
      </c>
      <c r="F30" s="10">
        <f t="shared" si="25"/>
        <v>0</v>
      </c>
      <c r="G30" s="10">
        <f t="shared" si="25"/>
        <v>0</v>
      </c>
      <c r="H30" s="10">
        <f t="shared" si="25"/>
        <v>1</v>
      </c>
      <c r="I30" s="10">
        <f>IF(I25="D",1,0)</f>
        <v>0</v>
      </c>
      <c r="J30" s="10"/>
      <c r="K30" s="10">
        <f>IF(K25="D",1,0)</f>
        <v>0</v>
      </c>
      <c r="L30" s="10"/>
      <c r="M30" s="10">
        <f>IF(M25="D",1,0)</f>
        <v>0</v>
      </c>
      <c r="N30" s="10"/>
      <c r="O30" s="10">
        <f>IF(O25="D",1,0)</f>
        <v>0</v>
      </c>
      <c r="P30" s="10"/>
      <c r="Q30" s="10">
        <f>IF(Q25="D",1,0)</f>
        <v>0</v>
      </c>
      <c r="R30" s="10"/>
      <c r="S30" s="10">
        <f>IF(S25="D",1,0)</f>
        <v>0</v>
      </c>
      <c r="T30" s="10"/>
      <c r="U30" s="10">
        <f>IF(U25="D",1,0)</f>
        <v>0</v>
      </c>
      <c r="V30" s="10"/>
      <c r="W30" s="10">
        <f>IF(W25="D",1,0)</f>
        <v>0</v>
      </c>
      <c r="X30" s="10">
        <f t="shared" ref="X30:AB30" si="26">IF(X25="D",1,0)</f>
        <v>0</v>
      </c>
      <c r="Y30" s="10">
        <f t="shared" si="26"/>
        <v>0</v>
      </c>
      <c r="Z30" s="10">
        <f t="shared" si="26"/>
        <v>0</v>
      </c>
      <c r="AA30" s="10">
        <f t="shared" si="26"/>
        <v>0</v>
      </c>
      <c r="AB30" s="10">
        <f t="shared" si="26"/>
        <v>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206"/>
    </row>
    <row r="31" spans="1:44" ht="12.75" hidden="1" customHeight="1" x14ac:dyDescent="0.4">
      <c r="A31" t="s">
        <v>24</v>
      </c>
      <c r="B31" s="10"/>
      <c r="C31" s="10"/>
      <c r="D31" s="10"/>
      <c r="E31" s="10"/>
      <c r="F31" s="10"/>
      <c r="G31" s="10"/>
      <c r="H31" s="10"/>
      <c r="I31" s="10"/>
      <c r="J31" s="10">
        <f t="shared" ref="J31:V31" si="27">IF(J25="W",1,0)</f>
        <v>1</v>
      </c>
      <c r="K31" s="10"/>
      <c r="L31" s="10">
        <f t="shared" si="27"/>
        <v>1</v>
      </c>
      <c r="M31" s="10"/>
      <c r="N31" s="10">
        <f t="shared" si="27"/>
        <v>0</v>
      </c>
      <c r="O31" s="10"/>
      <c r="P31" s="10">
        <f t="shared" si="27"/>
        <v>1</v>
      </c>
      <c r="Q31" s="10"/>
      <c r="R31" s="10">
        <f t="shared" si="27"/>
        <v>0</v>
      </c>
      <c r="S31" s="10"/>
      <c r="T31" s="10">
        <f t="shared" si="27"/>
        <v>1</v>
      </c>
      <c r="U31" s="10"/>
      <c r="V31" s="10">
        <f t="shared" si="27"/>
        <v>0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206"/>
    </row>
    <row r="32" spans="1:44" ht="12.75" hidden="1" customHeight="1" x14ac:dyDescent="0.4">
      <c r="A32" t="s">
        <v>25</v>
      </c>
      <c r="B32" s="10"/>
      <c r="C32" s="10"/>
      <c r="D32" s="10"/>
      <c r="E32" s="10"/>
      <c r="F32" s="10"/>
      <c r="G32" s="10"/>
      <c r="H32" s="10"/>
      <c r="I32" s="10"/>
      <c r="J32" s="10">
        <f t="shared" ref="J32:V32" si="28">IF(J25="D",1,0)</f>
        <v>0</v>
      </c>
      <c r="K32" s="10"/>
      <c r="L32" s="10">
        <f t="shared" si="28"/>
        <v>0</v>
      </c>
      <c r="M32" s="10"/>
      <c r="N32" s="10">
        <f t="shared" si="28"/>
        <v>1</v>
      </c>
      <c r="O32" s="10"/>
      <c r="P32" s="10">
        <f t="shared" si="28"/>
        <v>0</v>
      </c>
      <c r="Q32" s="10"/>
      <c r="R32" s="10">
        <f t="shared" si="28"/>
        <v>1</v>
      </c>
      <c r="S32" s="10"/>
      <c r="T32" s="10">
        <f t="shared" si="28"/>
        <v>0</v>
      </c>
      <c r="U32" s="10"/>
      <c r="V32" s="10">
        <f t="shared" si="28"/>
        <v>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06"/>
    </row>
    <row r="33" spans="1:44" ht="12.75" hidden="1" customHeight="1" x14ac:dyDescent="0.4">
      <c r="A33" t="s">
        <v>241</v>
      </c>
      <c r="B33" s="10">
        <f>B23</f>
        <v>185</v>
      </c>
      <c r="C33" s="10">
        <f t="shared" ref="C33:U33" si="29">C23</f>
        <v>200</v>
      </c>
      <c r="D33" s="10">
        <f t="shared" si="29"/>
        <v>189</v>
      </c>
      <c r="E33" s="10">
        <f t="shared" si="29"/>
        <v>187</v>
      </c>
      <c r="F33" s="10">
        <f t="shared" si="29"/>
        <v>200</v>
      </c>
      <c r="G33" s="10">
        <f t="shared" si="29"/>
        <v>194</v>
      </c>
      <c r="H33" s="10">
        <f t="shared" si="29"/>
        <v>200</v>
      </c>
      <c r="I33" s="10">
        <f t="shared" si="29"/>
        <v>198</v>
      </c>
      <c r="J33" s="10"/>
      <c r="K33" s="10">
        <f t="shared" si="29"/>
        <v>199</v>
      </c>
      <c r="L33" s="10"/>
      <c r="M33" s="10">
        <f t="shared" si="29"/>
        <v>195</v>
      </c>
      <c r="N33" s="10"/>
      <c r="O33" s="10">
        <f t="shared" si="29"/>
        <v>197</v>
      </c>
      <c r="P33" s="10"/>
      <c r="Q33" s="10">
        <f t="shared" si="29"/>
        <v>186</v>
      </c>
      <c r="R33" s="10"/>
      <c r="S33" s="10">
        <f t="shared" si="29"/>
        <v>193</v>
      </c>
      <c r="T33" s="10"/>
      <c r="U33" s="10">
        <f t="shared" si="29"/>
        <v>193</v>
      </c>
      <c r="V33" s="10"/>
      <c r="W33" s="10">
        <f>W23</f>
        <v>0</v>
      </c>
      <c r="X33" s="10">
        <f t="shared" ref="X33:AB33" si="30">X23</f>
        <v>0</v>
      </c>
      <c r="Y33" s="10">
        <f t="shared" si="30"/>
        <v>0</v>
      </c>
      <c r="Z33" s="10">
        <f t="shared" si="30"/>
        <v>0</v>
      </c>
      <c r="AA33" s="10">
        <f t="shared" si="30"/>
        <v>0</v>
      </c>
      <c r="AB33" s="10">
        <f t="shared" si="30"/>
        <v>0</v>
      </c>
      <c r="AC33" s="10"/>
      <c r="AD33" s="10"/>
      <c r="AE33" s="10"/>
      <c r="AF33" s="10"/>
      <c r="AG33" s="10"/>
      <c r="AH33" s="10"/>
      <c r="AI33" s="10"/>
      <c r="AM33" s="13"/>
      <c r="AN33" s="13"/>
      <c r="AO33" s="8"/>
    </row>
    <row r="34" spans="1:44" ht="12.75" hidden="1" customHeight="1" x14ac:dyDescent="0.4">
      <c r="A34" t="s">
        <v>26</v>
      </c>
      <c r="J34" s="10">
        <f>J23</f>
        <v>13</v>
      </c>
      <c r="L34" s="10">
        <f>L23</f>
        <v>12</v>
      </c>
      <c r="N34" s="10">
        <f>N23</f>
        <v>11</v>
      </c>
      <c r="O34" s="10"/>
      <c r="P34" s="10">
        <f t="shared" ref="P34:V34" si="31">P23</f>
        <v>13</v>
      </c>
      <c r="Q34" s="10"/>
      <c r="R34" s="10">
        <f t="shared" si="31"/>
        <v>7</v>
      </c>
      <c r="S34" s="10"/>
      <c r="T34" s="10">
        <f t="shared" si="31"/>
        <v>12</v>
      </c>
      <c r="U34" s="10"/>
      <c r="V34" s="10">
        <f t="shared" si="31"/>
        <v>9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J34" s="10"/>
      <c r="AM34" s="13"/>
      <c r="AN34" s="13"/>
      <c r="AO34" s="8"/>
    </row>
    <row r="35" spans="1:44" ht="13.5" hidden="1" customHeight="1" thickBot="1" x14ac:dyDescent="0.45">
      <c r="B35" s="10">
        <f t="shared" ref="B35:H35" si="32">MIN(COUNT(B3:B22),11)</f>
        <v>10</v>
      </c>
      <c r="C35" s="10">
        <f t="shared" si="32"/>
        <v>8</v>
      </c>
      <c r="D35" s="10">
        <f t="shared" si="32"/>
        <v>10</v>
      </c>
      <c r="E35" s="10">
        <f>MIN(COUNT(E3:E22),11)</f>
        <v>11</v>
      </c>
      <c r="F35" s="10">
        <f t="shared" si="32"/>
        <v>11</v>
      </c>
      <c r="G35" s="10">
        <f t="shared" si="32"/>
        <v>11</v>
      </c>
      <c r="H35" s="10">
        <f t="shared" si="32"/>
        <v>11</v>
      </c>
      <c r="I35" s="10">
        <f>MIN(COUNT(I3:I22),11)</f>
        <v>11</v>
      </c>
      <c r="J35" s="10"/>
      <c r="K35" s="10">
        <f>MIN(COUNT(K3:K22),11)</f>
        <v>11</v>
      </c>
      <c r="L35" s="10"/>
      <c r="M35" s="10">
        <f>MIN(COUNT(M3:M22),11)</f>
        <v>10</v>
      </c>
      <c r="N35" s="10"/>
      <c r="O35" s="10">
        <f>MIN(COUNT(O3:O22),11)</f>
        <v>11</v>
      </c>
      <c r="P35" s="10"/>
      <c r="Q35" s="10">
        <f>MIN(COUNT(Q3:Q22),11)</f>
        <v>10</v>
      </c>
      <c r="R35" s="10"/>
      <c r="S35" s="10">
        <f>MIN(COUNT(S3:S22),11)</f>
        <v>11</v>
      </c>
      <c r="T35" s="10"/>
      <c r="U35" s="10">
        <f>MIN(COUNT(U3:U22),11)</f>
        <v>9</v>
      </c>
      <c r="V35" s="10"/>
      <c r="W35" s="10">
        <f>MIN(COUNT(W3:W22),11)</f>
        <v>0</v>
      </c>
      <c r="X35" s="10">
        <f>MIN(COUNT(X3:X22),11)</f>
        <v>0</v>
      </c>
      <c r="Y35" s="10">
        <f t="shared" ref="Y35:Z35" si="33">MIN(COUNT(Y3:Y22),11)</f>
        <v>0</v>
      </c>
      <c r="Z35" s="10">
        <f t="shared" si="33"/>
        <v>0</v>
      </c>
      <c r="AA35" s="10">
        <f>MIN(COUNT(AA3:AA22),11)</f>
        <v>0</v>
      </c>
      <c r="AB35" s="10">
        <f>MIN(COUNT(AB3:AB22),11)</f>
        <v>0</v>
      </c>
      <c r="AC35" s="10"/>
      <c r="AD35" s="10"/>
      <c r="AE35" s="10"/>
      <c r="AF35" s="10"/>
      <c r="AG35" s="10"/>
      <c r="AH35" s="10"/>
      <c r="AI35" s="10"/>
      <c r="AK35" s="10"/>
      <c r="AL35" s="10"/>
      <c r="AN35" s="13">
        <f>COUNTA(A3:A22)</f>
        <v>12</v>
      </c>
      <c r="AO35" s="8"/>
      <c r="AR35"/>
    </row>
    <row r="36" spans="1:44" ht="18" customHeight="1" thickBot="1" x14ac:dyDescent="0.45">
      <c r="A36" s="37"/>
      <c r="B36" s="211" t="s">
        <v>27</v>
      </c>
      <c r="C36" s="219" t="s">
        <v>28</v>
      </c>
      <c r="D36" s="219" t="s">
        <v>29</v>
      </c>
      <c r="E36" s="219" t="s">
        <v>30</v>
      </c>
      <c r="F36" s="220" t="s">
        <v>31</v>
      </c>
      <c r="G36" s="243"/>
      <c r="H36" s="244"/>
      <c r="I36" s="68"/>
    </row>
    <row r="37" spans="1:44" ht="18" customHeight="1" x14ac:dyDescent="0.4">
      <c r="A37" s="40" t="s">
        <v>32</v>
      </c>
      <c r="B37" s="121">
        <f>COUNTIF(B33:V33,"&gt;0")</f>
        <v>14</v>
      </c>
      <c r="C37" s="218">
        <f>SUM(B29:V29)</f>
        <v>10</v>
      </c>
      <c r="D37" s="218">
        <f>SUM(B30:V30)</f>
        <v>1</v>
      </c>
      <c r="E37" s="218">
        <f>B37-C37-D37</f>
        <v>3</v>
      </c>
      <c r="F37" s="122">
        <f>C37*2+D37</f>
        <v>21</v>
      </c>
      <c r="G37" s="245">
        <f>IF(B37&gt;0,SUM(B33:V33)/B37,0)</f>
        <v>194</v>
      </c>
      <c r="H37" s="246"/>
      <c r="I37" s="124" t="s">
        <v>5</v>
      </c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</row>
    <row r="38" spans="1:44" ht="18" customHeight="1" x14ac:dyDescent="0.4">
      <c r="A38" s="54" t="s">
        <v>117</v>
      </c>
      <c r="B38" s="58">
        <f>COUNTIF(I34:V34,"&gt;0")</f>
        <v>7</v>
      </c>
      <c r="C38" s="215">
        <f>SUM(I31:AJ31)</f>
        <v>4</v>
      </c>
      <c r="D38" s="215">
        <f>SUM(I32:V32)</f>
        <v>2</v>
      </c>
      <c r="E38" s="215">
        <f>B38-C38-D38</f>
        <v>1</v>
      </c>
      <c r="F38" s="59">
        <f>C38*2+D38</f>
        <v>10</v>
      </c>
      <c r="G38" s="247">
        <f>IF(B38&gt;0,J23+L23+N23+P23+R23+T23+V23+-J24-L24-N24-P24-R24-T24-V24,0)</f>
        <v>18</v>
      </c>
      <c r="H38" s="248"/>
      <c r="I38" s="124" t="s">
        <v>165</v>
      </c>
    </row>
    <row r="39" spans="1:44" ht="18" customHeight="1" thickBot="1" x14ac:dyDescent="0.45">
      <c r="A39" s="67" t="s">
        <v>238</v>
      </c>
      <c r="B39" s="76">
        <f>COUNTIF(W33:AB33,"&gt;0")</f>
        <v>0</v>
      </c>
      <c r="C39" s="217">
        <f>SUM(W29:AB29)</f>
        <v>0</v>
      </c>
      <c r="D39" s="217">
        <f>SUM(W30:AB30)</f>
        <v>0</v>
      </c>
      <c r="E39" s="217">
        <f>B39-C39-D39</f>
        <v>0</v>
      </c>
      <c r="F39" s="77">
        <f>C39*2+D39</f>
        <v>0</v>
      </c>
      <c r="G39" s="249">
        <f>IF(B39&gt;0,SUM(W33:AB33)/B39,0)</f>
        <v>0</v>
      </c>
      <c r="H39" s="250"/>
      <c r="I39" s="124" t="s">
        <v>5</v>
      </c>
    </row>
  </sheetData>
  <sortState ref="A3:AP14">
    <sortCondition descending="1" ref="AN3:AN14"/>
    <sortCondition descending="1" ref="A3:A14"/>
  </sortState>
  <mergeCells count="30">
    <mergeCell ref="B1:H1"/>
    <mergeCell ref="I1:V1"/>
    <mergeCell ref="W1:AB1"/>
    <mergeCell ref="I2:J2"/>
    <mergeCell ref="K2:L2"/>
    <mergeCell ref="M2:N2"/>
    <mergeCell ref="O2:P2"/>
    <mergeCell ref="Q2:R2"/>
    <mergeCell ref="S2:T2"/>
    <mergeCell ref="U2:V2"/>
    <mergeCell ref="AI2:AJ2"/>
    <mergeCell ref="I26:J26"/>
    <mergeCell ref="K26:L26"/>
    <mergeCell ref="M26:N26"/>
    <mergeCell ref="O26:P26"/>
    <mergeCell ref="Q26:R26"/>
    <mergeCell ref="S26:T26"/>
    <mergeCell ref="U26:V26"/>
    <mergeCell ref="G39:H39"/>
    <mergeCell ref="I27:J27"/>
    <mergeCell ref="K27:L27"/>
    <mergeCell ref="M27:N27"/>
    <mergeCell ref="O27:P27"/>
    <mergeCell ref="U27:V27"/>
    <mergeCell ref="W28:AB28"/>
    <mergeCell ref="G36:H36"/>
    <mergeCell ref="G37:H37"/>
    <mergeCell ref="G38:H38"/>
    <mergeCell ref="Q27:R27"/>
    <mergeCell ref="S27:T27"/>
  </mergeCells>
  <printOptions horizontalCentered="1" verticalCentered="1"/>
  <pageMargins left="0.19685039370078741" right="0.19685039370078741" top="1.0236220472440944" bottom="0.27559055118110237" header="0.31496062992125984" footer="0.51181102362204722"/>
  <pageSetup paperSize="9" scale="78" firstPageNumber="0" orientation="landscape" horizontalDpi="300" verticalDpi="300" r:id="rId1"/>
  <headerFooter alignWithMargins="0">
    <oddHeader>&amp;C&amp;"Century Gothic,Bold"&amp;28&amp;A Averages 2019-2020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M275"/>
  <sheetViews>
    <sheetView showZeros="0" zoomScaleNormal="75" workbookViewId="0">
      <pane ySplit="1" topLeftCell="A2" activePane="bottomLeft" state="frozen"/>
      <selection pane="bottomLeft" activeCell="C1" sqref="C1:I1048576"/>
    </sheetView>
  </sheetViews>
  <sheetFormatPr defaultRowHeight="12.3" x14ac:dyDescent="0.4"/>
  <cols>
    <col min="1" max="1" width="6.71875" style="9" customWidth="1"/>
    <col min="2" max="2" width="9.109375" style="9" customWidth="1"/>
    <col min="3" max="3" width="22" style="9" customWidth="1"/>
    <col min="4" max="4" width="18.27734375" style="9" customWidth="1"/>
    <col min="5" max="5" width="10.27734375" style="12" customWidth="1"/>
    <col min="6" max="9" width="12.109375" style="12" customWidth="1"/>
    <col min="11" max="12" width="12.109375" style="12" customWidth="1"/>
    <col min="13" max="13" width="9.109375" style="9"/>
  </cols>
  <sheetData>
    <row r="1" spans="1:12" x14ac:dyDescent="0.4">
      <c r="B1" s="9" t="s">
        <v>80</v>
      </c>
      <c r="C1" s="9" t="s">
        <v>81</v>
      </c>
      <c r="D1" s="9" t="s">
        <v>82</v>
      </c>
      <c r="E1" s="12" t="s">
        <v>83</v>
      </c>
      <c r="F1" s="12" t="s">
        <v>5</v>
      </c>
      <c r="G1" s="12" t="s">
        <v>12</v>
      </c>
      <c r="H1" s="12" t="s">
        <v>13</v>
      </c>
      <c r="I1" s="12" t="s">
        <v>15</v>
      </c>
    </row>
    <row r="2" spans="1:12" x14ac:dyDescent="0.4">
      <c r="A2" s="12">
        <v>1</v>
      </c>
      <c r="B2" s="12">
        <f t="shared" ref="B2:B33" si="0">IF(E2&gt;0,IF(H2=H1,"=",A2),0)</f>
        <v>1</v>
      </c>
      <c r="C2" s="9" t="str">
        <f>'Sporting Lions'!A3</f>
        <v>Glen Dainter</v>
      </c>
      <c r="D2" s="9" t="s">
        <v>106</v>
      </c>
      <c r="E2" s="85">
        <f>'Sporting Lions'!AI3</f>
        <v>14</v>
      </c>
      <c r="F2" s="87">
        <f>'Sporting Lions'!AK3</f>
        <v>29.285714285714285</v>
      </c>
      <c r="G2" s="85">
        <f>'Sporting Lions'!AM3</f>
        <v>7</v>
      </c>
      <c r="H2" s="85">
        <f>'Sporting Lions'!AN3</f>
        <v>5857552.8571428573</v>
      </c>
      <c r="I2" s="87">
        <f>'Sporting Lions'!AP3</f>
        <v>0.11904761904761685</v>
      </c>
      <c r="K2" s="85"/>
      <c r="L2" s="85"/>
    </row>
    <row r="3" spans="1:12" x14ac:dyDescent="0.4">
      <c r="A3" s="12">
        <v>2</v>
      </c>
      <c r="B3" s="12">
        <f t="shared" si="0"/>
        <v>2</v>
      </c>
      <c r="C3" s="9" t="str">
        <f>Hounds!A3</f>
        <v>Giles Headley</v>
      </c>
      <c r="D3" s="9" t="s">
        <v>146</v>
      </c>
      <c r="E3" s="85">
        <f>Hounds!AI3</f>
        <v>11</v>
      </c>
      <c r="F3" s="87">
        <f>Hounds!AK3</f>
        <v>29.181818181818183</v>
      </c>
      <c r="G3" s="85">
        <f>Hounds!AM3</f>
        <v>4</v>
      </c>
      <c r="H3" s="85">
        <f>Hounds!AN3</f>
        <v>5836684.6363636367</v>
      </c>
      <c r="I3" s="87">
        <f>Hounds!AP3</f>
        <v>0.65240641711229941</v>
      </c>
      <c r="K3" s="85"/>
      <c r="L3" s="85"/>
    </row>
    <row r="4" spans="1:12" x14ac:dyDescent="0.4">
      <c r="A4" s="12">
        <v>3</v>
      </c>
      <c r="B4" s="12">
        <f t="shared" si="0"/>
        <v>3</v>
      </c>
      <c r="C4" s="9" t="str">
        <f>'Ashby Road B'!A3</f>
        <v>Jon Storer</v>
      </c>
      <c r="D4" s="9" t="s">
        <v>107</v>
      </c>
      <c r="E4" s="85">
        <f>'Ashby Road B'!AI3</f>
        <v>13</v>
      </c>
      <c r="F4" s="87">
        <f>'Ashby Road B'!AK3</f>
        <v>29.153846153846153</v>
      </c>
      <c r="G4" s="85">
        <f>'Ashby Road B'!AM3</f>
        <v>5</v>
      </c>
      <c r="H4" s="85">
        <f>'Ashby Road B'!AN3</f>
        <v>5831148.230769231</v>
      </c>
      <c r="I4" s="87">
        <f>'Ashby Road B'!AP3</f>
        <v>-6.8376068376068133E-2</v>
      </c>
      <c r="K4" s="85"/>
      <c r="L4" s="85"/>
    </row>
    <row r="5" spans="1:12" x14ac:dyDescent="0.4">
      <c r="A5" s="12">
        <v>4</v>
      </c>
      <c r="B5" s="12">
        <f t="shared" si="0"/>
        <v>4</v>
      </c>
      <c r="C5" s="9" t="str">
        <f>Hounds!A4</f>
        <v>Paul Huddlestone</v>
      </c>
      <c r="D5" s="9" t="s">
        <v>146</v>
      </c>
      <c r="E5" s="85">
        <f>Hounds!AI4</f>
        <v>14</v>
      </c>
      <c r="F5" s="87">
        <f>Hounds!AK4</f>
        <v>29.142857142857142</v>
      </c>
      <c r="G5" s="85">
        <f>Hounds!AM4</f>
        <v>6</v>
      </c>
      <c r="H5" s="85">
        <f>Hounds!AN4</f>
        <v>5828979.4285714282</v>
      </c>
      <c r="I5" s="87">
        <f>Hounds!AP4</f>
        <v>-9.2436974789915638E-2</v>
      </c>
      <c r="K5" s="85"/>
      <c r="L5" s="85"/>
    </row>
    <row r="6" spans="1:12" x14ac:dyDescent="0.4">
      <c r="A6" s="12">
        <v>5</v>
      </c>
      <c r="B6" s="12">
        <f t="shared" si="0"/>
        <v>5</v>
      </c>
      <c r="C6" s="9" t="str">
        <f>'Sporting Lions'!A4</f>
        <v>Karl Bunting</v>
      </c>
      <c r="D6" s="9" t="s">
        <v>106</v>
      </c>
      <c r="E6" s="85">
        <f>'Sporting Lions'!AI4</f>
        <v>12</v>
      </c>
      <c r="F6" s="87">
        <f>'Sporting Lions'!AK4</f>
        <v>29.083333333333332</v>
      </c>
      <c r="G6" s="85">
        <f>'Sporting Lions'!AM4</f>
        <v>5</v>
      </c>
      <c r="H6" s="85">
        <f>'Sporting Lions'!AN4</f>
        <v>5817015.666666666</v>
      </c>
      <c r="I6" s="87">
        <f>'Sporting Lions'!AP4</f>
        <v>0.67156862745098067</v>
      </c>
      <c r="K6" s="85"/>
      <c r="L6" s="85"/>
    </row>
    <row r="7" spans="1:12" x14ac:dyDescent="0.4">
      <c r="A7" s="12">
        <v>6</v>
      </c>
      <c r="B7" s="12">
        <f t="shared" si="0"/>
        <v>6</v>
      </c>
      <c r="C7" s="9" t="str">
        <f>Trojans!A3</f>
        <v>Leigh Hall</v>
      </c>
      <c r="D7" s="9" t="s">
        <v>10</v>
      </c>
      <c r="E7" s="85">
        <f>Trojans!AI3</f>
        <v>12</v>
      </c>
      <c r="F7" s="87">
        <f>Trojans!AK3</f>
        <v>29</v>
      </c>
      <c r="G7" s="85">
        <f>Trojans!AM3</f>
        <v>4</v>
      </c>
      <c r="H7" s="85">
        <f>Trojans!AN3</f>
        <v>5800348</v>
      </c>
      <c r="I7" s="87">
        <f>Trojans!AP3</f>
        <v>0.3125</v>
      </c>
      <c r="K7" s="85"/>
      <c r="L7" s="85"/>
    </row>
    <row r="8" spans="1:12" x14ac:dyDescent="0.4">
      <c r="A8" s="12">
        <v>7</v>
      </c>
      <c r="B8" s="12">
        <f t="shared" si="0"/>
        <v>7</v>
      </c>
      <c r="C8" s="9" t="str">
        <f>'Sporting Lions'!A5</f>
        <v>Todd Astill</v>
      </c>
      <c r="D8" s="9" t="s">
        <v>106</v>
      </c>
      <c r="E8" s="85">
        <f>'Sporting Lions'!AI5</f>
        <v>13</v>
      </c>
      <c r="F8" s="87">
        <f>'Sporting Lions'!AK5</f>
        <v>28.846153846153847</v>
      </c>
      <c r="G8" s="85">
        <f>'Sporting Lions'!AM5</f>
        <v>3</v>
      </c>
      <c r="H8" s="85">
        <f>'Sporting Lions'!AN5</f>
        <v>5769605.769230769</v>
      </c>
      <c r="I8" s="87">
        <f>'Sporting Lions'!AP5</f>
        <v>-0.1538461538461533</v>
      </c>
      <c r="K8" s="85"/>
      <c r="L8" s="85"/>
    </row>
    <row r="9" spans="1:12" x14ac:dyDescent="0.4">
      <c r="A9" s="12">
        <v>8</v>
      </c>
      <c r="B9" s="12">
        <f t="shared" si="0"/>
        <v>8</v>
      </c>
      <c r="C9" s="9" t="str">
        <f>'Sporting Lions'!A6</f>
        <v>Jeanette Mulkeirins</v>
      </c>
      <c r="D9" s="9" t="s">
        <v>106</v>
      </c>
      <c r="E9" s="85">
        <f>'Sporting Lions'!AI6</f>
        <v>13</v>
      </c>
      <c r="F9" s="87">
        <f>'Sporting Lions'!AK6</f>
        <v>28.76923076923077</v>
      </c>
      <c r="G9" s="85">
        <f>'Sporting Lions'!AM6</f>
        <v>3</v>
      </c>
      <c r="H9" s="85">
        <f>'Sporting Lions'!AN6</f>
        <v>5754220.153846154</v>
      </c>
      <c r="I9" s="87">
        <f>'Sporting Lions'!AP6</f>
        <v>0.89423076923077005</v>
      </c>
      <c r="K9" s="85"/>
      <c r="L9" s="85"/>
    </row>
    <row r="10" spans="1:12" x14ac:dyDescent="0.4">
      <c r="A10" s="12">
        <v>9</v>
      </c>
      <c r="B10" s="12">
        <f t="shared" si="0"/>
        <v>9</v>
      </c>
      <c r="C10" s="9" t="str">
        <f>Trojans!A4</f>
        <v>Chris Sills</v>
      </c>
      <c r="D10" s="9" t="s">
        <v>10</v>
      </c>
      <c r="E10" s="85">
        <f>Trojans!AI4</f>
        <v>11</v>
      </c>
      <c r="F10" s="87">
        <f>Trojans!AK4</f>
        <v>28.727272727272727</v>
      </c>
      <c r="G10" s="85">
        <f>Trojans!AM4</f>
        <v>2</v>
      </c>
      <c r="H10" s="85">
        <f>Trojans!AN4</f>
        <v>5745770.5454545449</v>
      </c>
      <c r="I10" s="87">
        <f>Trojans!AP4</f>
        <v>8.0213903743313608E-2</v>
      </c>
      <c r="K10" s="85"/>
      <c r="L10" s="85"/>
    </row>
    <row r="11" spans="1:12" x14ac:dyDescent="0.4">
      <c r="A11" s="12">
        <v>10</v>
      </c>
      <c r="B11" s="12">
        <f t="shared" si="0"/>
        <v>10</v>
      </c>
      <c r="C11" s="9" t="str">
        <f>'New Plough'!A3</f>
        <v>John Bray</v>
      </c>
      <c r="D11" s="9" t="s">
        <v>139</v>
      </c>
      <c r="E11" s="85">
        <f>'New Plough'!AI3</f>
        <v>13</v>
      </c>
      <c r="F11" s="87">
        <f>'New Plough'!AK3</f>
        <v>28.692307692307693</v>
      </c>
      <c r="G11" s="85">
        <f>'New Plough'!AM3</f>
        <v>6</v>
      </c>
      <c r="H11" s="85">
        <f>'New Plough'!AN3</f>
        <v>5738834.538461539</v>
      </c>
      <c r="I11" s="87">
        <f>'New Plough'!AP3</f>
        <v>0.22171945701357743</v>
      </c>
      <c r="K11" s="85"/>
      <c r="L11" s="85"/>
    </row>
    <row r="12" spans="1:12" x14ac:dyDescent="0.4">
      <c r="A12" s="12">
        <v>11</v>
      </c>
      <c r="B12" s="12">
        <f t="shared" si="0"/>
        <v>11</v>
      </c>
      <c r="C12" s="9" t="str">
        <f>Trojans!A5</f>
        <v>Phil Hood</v>
      </c>
      <c r="D12" s="9" t="s">
        <v>10</v>
      </c>
      <c r="E12" s="85">
        <f>Trojans!AI5</f>
        <v>13</v>
      </c>
      <c r="F12" s="87">
        <f>Trojans!AK5</f>
        <v>28.46153846153846</v>
      </c>
      <c r="G12" s="85">
        <f>Trojans!AM5</f>
        <v>2</v>
      </c>
      <c r="H12" s="85">
        <f>Trojans!AN5</f>
        <v>5692677.692307692</v>
      </c>
      <c r="I12" s="87">
        <f>Trojans!AP5</f>
        <v>-0.31623931623931867</v>
      </c>
      <c r="K12" s="85"/>
      <c r="L12" s="85"/>
    </row>
    <row r="13" spans="1:12" x14ac:dyDescent="0.4">
      <c r="A13" s="12">
        <v>12</v>
      </c>
      <c r="B13" s="12">
        <f t="shared" si="0"/>
        <v>12</v>
      </c>
      <c r="C13" s="9" t="str">
        <f>'Sporting Lions'!A7</f>
        <v>Alison Smith</v>
      </c>
      <c r="D13" s="9" t="s">
        <v>106</v>
      </c>
      <c r="E13" s="85">
        <f>'Sporting Lions'!AI7</f>
        <v>11</v>
      </c>
      <c r="F13" s="87">
        <f>'Sporting Lions'!AK7</f>
        <v>28.272727272727273</v>
      </c>
      <c r="G13" s="85">
        <f>'Sporting Lions'!AM7</f>
        <v>1</v>
      </c>
      <c r="H13" s="85">
        <f>'Sporting Lions'!AN7</f>
        <v>5654856.4545454551</v>
      </c>
      <c r="I13" s="87" t="str">
        <f>'Sporting Lions'!AP7</f>
        <v/>
      </c>
      <c r="K13" s="85"/>
      <c r="L13" s="85"/>
    </row>
    <row r="14" spans="1:12" x14ac:dyDescent="0.4">
      <c r="A14" s="12">
        <v>13</v>
      </c>
      <c r="B14" s="12">
        <f t="shared" si="0"/>
        <v>13</v>
      </c>
      <c r="C14" s="9" t="str">
        <f>'Hinckley Phoenix'!A3</f>
        <v>Karen Bown</v>
      </c>
      <c r="D14" s="9" t="s">
        <v>8</v>
      </c>
      <c r="E14" s="85">
        <f>'Hinckley Phoenix'!AI3</f>
        <v>12</v>
      </c>
      <c r="F14" s="87">
        <f>'Hinckley Phoenix'!AK3</f>
        <v>28.083333333333332</v>
      </c>
      <c r="G14" s="85">
        <f>'Hinckley Phoenix'!AM3</f>
        <v>3</v>
      </c>
      <c r="H14" s="85">
        <f>'Hinckley Phoenix'!AN3</f>
        <v>5617003.666666666</v>
      </c>
      <c r="I14" s="87">
        <f>'Hinckley Phoenix'!AP3</f>
        <v>1.3774509803921546</v>
      </c>
      <c r="K14" s="85"/>
      <c r="L14" s="85"/>
    </row>
    <row r="15" spans="1:12" x14ac:dyDescent="0.4">
      <c r="A15" s="12">
        <v>14</v>
      </c>
      <c r="B15" s="12">
        <f t="shared" si="0"/>
        <v>14</v>
      </c>
      <c r="C15" s="9" t="str">
        <f>Smallshaws!A3</f>
        <v>Tom Williams</v>
      </c>
      <c r="D15" s="9" t="s">
        <v>9</v>
      </c>
      <c r="E15" s="85">
        <f>Smallshaws!AI3</f>
        <v>14</v>
      </c>
      <c r="F15" s="87">
        <f>Smallshaws!AK3</f>
        <v>28.071428571428573</v>
      </c>
      <c r="G15" s="12">
        <f>Smallshaws!AM3</f>
        <v>1</v>
      </c>
      <c r="H15" s="85">
        <f>Smallshaws!AN3</f>
        <v>5614678.7142857146</v>
      </c>
      <c r="I15" s="87">
        <f>Smallshaws!AP3</f>
        <v>0.54201680672268893</v>
      </c>
      <c r="K15" s="85"/>
      <c r="L15" s="85"/>
    </row>
    <row r="16" spans="1:12" x14ac:dyDescent="0.4">
      <c r="A16" s="12">
        <v>15</v>
      </c>
      <c r="B16" s="12" t="str">
        <f t="shared" si="0"/>
        <v>=</v>
      </c>
      <c r="C16" s="9" t="str">
        <f>'Ashby Road'!A3</f>
        <v>Pete Finney</v>
      </c>
      <c r="D16" s="9" t="s">
        <v>7</v>
      </c>
      <c r="E16" s="85">
        <f>'Ashby Road'!AI3</f>
        <v>14</v>
      </c>
      <c r="F16" s="87">
        <f>'Ashby Road'!AK3</f>
        <v>28.071428571428573</v>
      </c>
      <c r="G16" s="85">
        <f>'Ashby Road'!AM3</f>
        <v>2</v>
      </c>
      <c r="H16" s="85">
        <f>'Ashby Road'!AN3</f>
        <v>5614678.7142857146</v>
      </c>
      <c r="I16" s="87">
        <f>'Ashby Road'!AP3</f>
        <v>-0.45798319327731107</v>
      </c>
      <c r="K16" s="85"/>
      <c r="L16" s="85"/>
    </row>
    <row r="17" spans="1:12" x14ac:dyDescent="0.4">
      <c r="A17" s="12">
        <v>16</v>
      </c>
      <c r="B17" s="12">
        <f t="shared" si="0"/>
        <v>16</v>
      </c>
      <c r="C17" s="9" t="str">
        <f>'Ashby Road B'!A4</f>
        <v>Mike Sansome</v>
      </c>
      <c r="D17" s="9" t="s">
        <v>107</v>
      </c>
      <c r="E17" s="85">
        <f>'Ashby Road B'!AI4</f>
        <v>14</v>
      </c>
      <c r="F17" s="87">
        <f>'Ashby Road B'!AK4</f>
        <v>27.928571428571427</v>
      </c>
      <c r="G17" s="85" t="str">
        <f>'Ashby Road B'!AM4</f>
        <v/>
      </c>
      <c r="H17" s="85">
        <f>'Ashby Road B'!AN4</f>
        <v>5586105.2857142854</v>
      </c>
      <c r="I17" s="87">
        <f>'Ashby Road B'!AP4</f>
        <v>1</v>
      </c>
      <c r="K17" s="85"/>
      <c r="L17" s="85"/>
    </row>
    <row r="18" spans="1:12" x14ac:dyDescent="0.4">
      <c r="A18" s="12">
        <v>17</v>
      </c>
      <c r="B18" s="12">
        <f t="shared" si="0"/>
        <v>17</v>
      </c>
      <c r="C18" s="9" t="str">
        <f>'New Plough'!A4</f>
        <v>Tom Bray</v>
      </c>
      <c r="D18" s="9" t="s">
        <v>139</v>
      </c>
      <c r="E18" s="85">
        <f>'New Plough'!AI4</f>
        <v>14</v>
      </c>
      <c r="F18" s="87">
        <f>'New Plough'!AK4</f>
        <v>27.857142857142858</v>
      </c>
      <c r="G18" s="85">
        <f>'New Plough'!AM4</f>
        <v>1</v>
      </c>
      <c r="H18" s="85">
        <f>'New Plough'!AN4</f>
        <v>5571818.5714285718</v>
      </c>
      <c r="I18" s="87">
        <f>'New Plough'!AP4</f>
        <v>0.68067226890756416</v>
      </c>
      <c r="K18" s="85"/>
      <c r="L18" s="85"/>
    </row>
    <row r="19" spans="1:12" x14ac:dyDescent="0.4">
      <c r="A19" s="12">
        <v>18</v>
      </c>
      <c r="B19" s="12">
        <f t="shared" si="0"/>
        <v>18</v>
      </c>
      <c r="C19" s="9" t="str">
        <f>Trojans!A6</f>
        <v>Rebecca Horsler</v>
      </c>
      <c r="D19" s="9" t="s">
        <v>10</v>
      </c>
      <c r="E19" s="85">
        <f>Trojans!AI6</f>
        <v>13</v>
      </c>
      <c r="F19" s="87">
        <f>Trojans!AK6</f>
        <v>27.76923076923077</v>
      </c>
      <c r="G19" s="85">
        <f>Trojans!AM6</f>
        <v>1</v>
      </c>
      <c r="H19" s="85">
        <f>Trojans!AN6</f>
        <v>5554207.153846154</v>
      </c>
      <c r="I19" s="87" t="str">
        <f>Trojans!AP6</f>
        <v/>
      </c>
      <c r="K19" s="85"/>
      <c r="L19" s="85"/>
    </row>
    <row r="20" spans="1:12" x14ac:dyDescent="0.4">
      <c r="A20" s="12">
        <v>19</v>
      </c>
      <c r="B20" s="12">
        <f t="shared" si="0"/>
        <v>19</v>
      </c>
      <c r="C20" s="9" t="str">
        <f>'New Plough'!A5</f>
        <v>Nigel Hill</v>
      </c>
      <c r="D20" s="9" t="s">
        <v>139</v>
      </c>
      <c r="E20" s="85">
        <f>'New Plough'!AI5</f>
        <v>14</v>
      </c>
      <c r="F20" s="87">
        <f>'New Plough'!AK5</f>
        <v>27.642857142857142</v>
      </c>
      <c r="G20" s="85">
        <f>'New Plough'!AM5</f>
        <v>1</v>
      </c>
      <c r="H20" s="85">
        <f>'New Plough'!AN5</f>
        <v>5528958.4285714282</v>
      </c>
      <c r="I20" s="87">
        <f>'New Plough'!AP5</f>
        <v>-0.53361344537815114</v>
      </c>
      <c r="K20" s="85"/>
      <c r="L20" s="85"/>
    </row>
    <row r="21" spans="1:12" x14ac:dyDescent="0.4">
      <c r="A21" s="12">
        <v>20</v>
      </c>
      <c r="B21" s="12">
        <f t="shared" si="0"/>
        <v>20</v>
      </c>
      <c r="C21" s="9" t="str">
        <f>Trojans!A7</f>
        <v>Rob Forman</v>
      </c>
      <c r="D21" s="9" t="s">
        <v>10</v>
      </c>
      <c r="E21" s="85">
        <f>Trojans!AI7</f>
        <v>12</v>
      </c>
      <c r="F21" s="87">
        <f>Trojans!AK7</f>
        <v>27.583333333333332</v>
      </c>
      <c r="G21" s="85">
        <f>Trojans!AM7</f>
        <v>1</v>
      </c>
      <c r="H21" s="85">
        <f>Trojans!AN7</f>
        <v>5516997.666666666</v>
      </c>
      <c r="I21" s="87">
        <f>Trojans!AP7</f>
        <v>4.9999999999997158E-2</v>
      </c>
      <c r="K21" s="85"/>
      <c r="L21" s="85"/>
    </row>
    <row r="22" spans="1:12" x14ac:dyDescent="0.4">
      <c r="A22" s="12">
        <v>21</v>
      </c>
      <c r="B22" s="12">
        <f t="shared" si="0"/>
        <v>21</v>
      </c>
      <c r="C22" s="9" t="str">
        <f>'Ashby Road'!A4</f>
        <v>Seamus Moore</v>
      </c>
      <c r="D22" s="9" t="s">
        <v>7</v>
      </c>
      <c r="E22" s="85">
        <f>'Ashby Road'!AI4</f>
        <v>14</v>
      </c>
      <c r="F22" s="87">
        <f>'Ashby Road'!AK4</f>
        <v>27.571428571428573</v>
      </c>
      <c r="G22" s="85" t="str">
        <f>'Ashby Road'!AM4</f>
        <v/>
      </c>
      <c r="H22" s="85">
        <f>'Ashby Road'!AN4</f>
        <v>5514671.7142857146</v>
      </c>
      <c r="I22" s="87">
        <f>'Ashby Road'!AP4</f>
        <v>-0.19327731092436906</v>
      </c>
      <c r="K22" s="85"/>
      <c r="L22" s="85"/>
    </row>
    <row r="23" spans="1:12" x14ac:dyDescent="0.4">
      <c r="A23" s="12">
        <v>22</v>
      </c>
      <c r="B23" s="12">
        <f t="shared" si="0"/>
        <v>22</v>
      </c>
      <c r="C23" s="9" t="str">
        <f>'Ashby Road'!A5</f>
        <v>Alison Finney</v>
      </c>
      <c r="D23" s="9" t="s">
        <v>7</v>
      </c>
      <c r="E23" s="85">
        <f>'Ashby Road'!AI5</f>
        <v>12</v>
      </c>
      <c r="F23" s="87">
        <f>'Ashby Road'!AK5</f>
        <v>27.416666666666668</v>
      </c>
      <c r="G23" s="85" t="str">
        <f>'Ashby Road'!AM5</f>
        <v/>
      </c>
      <c r="H23" s="85">
        <f>'Ashby Road'!AN5</f>
        <v>5483662.333333334</v>
      </c>
      <c r="I23" s="87">
        <f>'Ashby Road'!AP5</f>
        <v>0.80555555555555713</v>
      </c>
      <c r="K23" s="85"/>
      <c r="L23" s="85"/>
    </row>
    <row r="24" spans="1:12" x14ac:dyDescent="0.4">
      <c r="A24" s="12">
        <v>23</v>
      </c>
      <c r="B24" s="12">
        <f t="shared" si="0"/>
        <v>23</v>
      </c>
      <c r="C24" s="9" t="str">
        <f>'Ashby Road'!A6</f>
        <v>David White</v>
      </c>
      <c r="D24" s="9" t="s">
        <v>7</v>
      </c>
      <c r="E24" s="85">
        <f>'Ashby Road'!AI6</f>
        <v>12</v>
      </c>
      <c r="F24" s="87">
        <f>'Ashby Road'!AK6</f>
        <v>27.25</v>
      </c>
      <c r="G24" s="85" t="str">
        <f>'Ashby Road'!AM6</f>
        <v/>
      </c>
      <c r="H24" s="85">
        <f>'Ashby Road'!AN6</f>
        <v>5450327</v>
      </c>
      <c r="I24" s="87">
        <f>'Ashby Road'!AP6</f>
        <v>-0.25</v>
      </c>
      <c r="K24" s="85"/>
      <c r="L24" s="85"/>
    </row>
    <row r="25" spans="1:12" x14ac:dyDescent="0.4">
      <c r="A25" s="12">
        <v>24</v>
      </c>
      <c r="B25" s="12">
        <f t="shared" si="0"/>
        <v>24</v>
      </c>
      <c r="C25" s="9" t="str">
        <f>'Ashby Road B'!A5</f>
        <v>Neil Price</v>
      </c>
      <c r="D25" s="9" t="s">
        <v>107</v>
      </c>
      <c r="E25" s="85">
        <f>'Ashby Road B'!AI5</f>
        <v>13</v>
      </c>
      <c r="F25" s="87">
        <f>'Ashby Road B'!AK5</f>
        <v>27.23076923076923</v>
      </c>
      <c r="G25" s="85" t="str">
        <f>'Ashby Road B'!AM5</f>
        <v/>
      </c>
      <c r="H25" s="85">
        <f>'Ashby Road B'!AN5</f>
        <v>5446507.846153846</v>
      </c>
      <c r="I25" s="87">
        <f>'Ashby Road B'!AP5</f>
        <v>-0.1025641025641022</v>
      </c>
      <c r="K25" s="85"/>
      <c r="L25" s="85"/>
    </row>
    <row r="26" spans="1:12" x14ac:dyDescent="0.4">
      <c r="A26" s="12">
        <v>25</v>
      </c>
      <c r="B26" s="12">
        <f t="shared" si="0"/>
        <v>25</v>
      </c>
      <c r="C26" s="9" t="str">
        <f>Hounds!A5</f>
        <v>Richard Green</v>
      </c>
      <c r="D26" s="9" t="s">
        <v>146</v>
      </c>
      <c r="E26" s="85">
        <f>Hounds!AI5</f>
        <v>11</v>
      </c>
      <c r="F26" s="87">
        <f>Hounds!AK5</f>
        <v>27.181818181818183</v>
      </c>
      <c r="G26" s="85">
        <f>Hounds!AM5</f>
        <v>1</v>
      </c>
      <c r="H26" s="85">
        <f>Hounds!AN5</f>
        <v>5436662.6363636367</v>
      </c>
      <c r="I26" s="87">
        <f>Hounds!AP5</f>
        <v>0.71515151515151842</v>
      </c>
      <c r="K26" s="85"/>
      <c r="L26" s="85"/>
    </row>
    <row r="27" spans="1:12" x14ac:dyDescent="0.4">
      <c r="A27" s="12">
        <v>26</v>
      </c>
      <c r="B27" s="12">
        <f t="shared" si="0"/>
        <v>26</v>
      </c>
      <c r="C27" s="9" t="str">
        <f>Hounds!A6</f>
        <v>Adam Padamsey</v>
      </c>
      <c r="D27" s="9" t="s">
        <v>146</v>
      </c>
      <c r="E27" s="85">
        <f>Hounds!AI6</f>
        <v>13</v>
      </c>
      <c r="F27" s="87">
        <f>Hounds!AK6</f>
        <v>27.076923076923077</v>
      </c>
      <c r="G27" s="85" t="str">
        <f>Hounds!AM6</f>
        <v/>
      </c>
      <c r="H27" s="85">
        <f>Hounds!AN6</f>
        <v>5415736.615384615</v>
      </c>
      <c r="I27" s="87" t="str">
        <f>Hounds!AP6</f>
        <v/>
      </c>
      <c r="K27" s="85"/>
      <c r="L27" s="85"/>
    </row>
    <row r="28" spans="1:12" x14ac:dyDescent="0.4">
      <c r="A28" s="12">
        <v>27</v>
      </c>
      <c r="B28" s="12">
        <f t="shared" si="0"/>
        <v>27</v>
      </c>
      <c r="C28" s="9" t="str">
        <f>'Hinckley Phoenix'!A4</f>
        <v>Ian Ratheram</v>
      </c>
      <c r="D28" s="9" t="s">
        <v>8</v>
      </c>
      <c r="E28" s="85">
        <f>'Hinckley Phoenix'!AI4</f>
        <v>14</v>
      </c>
      <c r="F28" s="87">
        <f>'Hinckley Phoenix'!AK4</f>
        <v>27.071428571428573</v>
      </c>
      <c r="G28" s="85" t="str">
        <f>'Hinckley Phoenix'!AM4</f>
        <v/>
      </c>
      <c r="H28" s="85">
        <f>'Hinckley Phoenix'!AN4</f>
        <v>5414664.7142857146</v>
      </c>
      <c r="I28" s="87">
        <f>'Hinckley Phoenix'!AP4</f>
        <v>0.68253968253968367</v>
      </c>
      <c r="K28" s="85"/>
      <c r="L28" s="85"/>
    </row>
    <row r="29" spans="1:12" x14ac:dyDescent="0.4">
      <c r="A29" s="12">
        <v>28</v>
      </c>
      <c r="B29" s="12">
        <f t="shared" si="0"/>
        <v>28</v>
      </c>
      <c r="C29" s="9" t="str">
        <f>'New Plough'!A6</f>
        <v>Glenn Foxon</v>
      </c>
      <c r="D29" s="9" t="s">
        <v>139</v>
      </c>
      <c r="E29" s="85">
        <f>'New Plough'!AI6</f>
        <v>14</v>
      </c>
      <c r="F29" s="87">
        <f>'New Plough'!AK6</f>
        <v>27</v>
      </c>
      <c r="G29" s="85">
        <f>'New Plough'!AM6</f>
        <v>1</v>
      </c>
      <c r="H29" s="85">
        <f>'New Plough'!AN6</f>
        <v>5400378</v>
      </c>
      <c r="I29" s="87" t="str">
        <f>'New Plough'!AP6</f>
        <v/>
      </c>
      <c r="K29" s="85"/>
      <c r="L29" s="85"/>
    </row>
    <row r="30" spans="1:12" x14ac:dyDescent="0.4">
      <c r="A30" s="12">
        <v>29</v>
      </c>
      <c r="B30" s="12">
        <f t="shared" si="0"/>
        <v>29</v>
      </c>
      <c r="C30" s="9" t="str">
        <f>Trojans!A8</f>
        <v>Dave Brown</v>
      </c>
      <c r="D30" s="9" t="s">
        <v>10</v>
      </c>
      <c r="E30" s="85">
        <f>Trojans!AI8</f>
        <v>13</v>
      </c>
      <c r="F30" s="87">
        <f>Trojans!AK8</f>
        <v>26.76923076923077</v>
      </c>
      <c r="G30" s="85">
        <f>Trojans!AM8</f>
        <v>1</v>
      </c>
      <c r="H30" s="85">
        <f>Trojans!AN8</f>
        <v>5354194.153846154</v>
      </c>
      <c r="I30" s="87">
        <f>Trojans!AP8</f>
        <v>-0.35576923076922995</v>
      </c>
      <c r="K30" s="85"/>
      <c r="L30" s="85"/>
    </row>
    <row r="31" spans="1:12" x14ac:dyDescent="0.4">
      <c r="A31" s="12">
        <v>30</v>
      </c>
      <c r="B31" s="12">
        <f t="shared" si="0"/>
        <v>30</v>
      </c>
      <c r="C31" s="9" t="str">
        <f>'Sporting Lions'!A8</f>
        <v>Melanie Jenkins</v>
      </c>
      <c r="D31" s="9" t="s">
        <v>106</v>
      </c>
      <c r="E31" s="85">
        <f>'Sporting Lions'!AI8</f>
        <v>13</v>
      </c>
      <c r="F31" s="87">
        <f>'Sporting Lions'!AK8</f>
        <v>26.615384615384617</v>
      </c>
      <c r="G31" s="85" t="str">
        <f>'Sporting Lions'!AM8</f>
        <v/>
      </c>
      <c r="H31" s="85">
        <f>'Sporting Lions'!AN8</f>
        <v>5323422.923076923</v>
      </c>
      <c r="I31" s="87">
        <f>'Sporting Lions'!AP8</f>
        <v>-0.77350427350427253</v>
      </c>
      <c r="K31" s="85"/>
      <c r="L31" s="85"/>
    </row>
    <row r="32" spans="1:12" x14ac:dyDescent="0.4">
      <c r="A32" s="12">
        <v>31</v>
      </c>
      <c r="B32" s="12">
        <f t="shared" si="0"/>
        <v>31</v>
      </c>
      <c r="C32" s="9" t="str">
        <f>'Sporting Lions'!A9</f>
        <v>Taryn Cockerill</v>
      </c>
      <c r="D32" s="9" t="s">
        <v>106</v>
      </c>
      <c r="E32" s="85">
        <f>'Sporting Lions'!AI9</f>
        <v>14</v>
      </c>
      <c r="F32" s="87">
        <f>'Sporting Lions'!AK9</f>
        <v>26.571428571428573</v>
      </c>
      <c r="G32" s="85" t="str">
        <f>'Sporting Lions'!AM9</f>
        <v/>
      </c>
      <c r="H32" s="85">
        <f>'Sporting Lions'!AN9</f>
        <v>5314657.7142857146</v>
      </c>
      <c r="I32" s="87" t="str">
        <f>'Sporting Lions'!AP9</f>
        <v/>
      </c>
      <c r="K32" s="85"/>
      <c r="L32" s="85"/>
    </row>
    <row r="33" spans="1:12" x14ac:dyDescent="0.4">
      <c r="A33" s="12">
        <v>32</v>
      </c>
      <c r="B33" s="12">
        <f t="shared" si="0"/>
        <v>32</v>
      </c>
      <c r="C33" s="9" t="str">
        <f>Trojans!A9</f>
        <v>Mark Smith</v>
      </c>
      <c r="D33" s="9" t="s">
        <v>10</v>
      </c>
      <c r="E33" s="85">
        <f>Trojans!AI9</f>
        <v>13</v>
      </c>
      <c r="F33" s="87">
        <f>Trojans!AK9</f>
        <v>26.53846153846154</v>
      </c>
      <c r="G33" s="85" t="str">
        <f>Trojans!AM9</f>
        <v/>
      </c>
      <c r="H33" s="85">
        <f>Trojans!AN9</f>
        <v>5308037.307692308</v>
      </c>
      <c r="I33" s="87">
        <f>Trojans!AP9</f>
        <v>-1.017094017094017</v>
      </c>
      <c r="K33" s="85"/>
      <c r="L33" s="85"/>
    </row>
    <row r="34" spans="1:12" x14ac:dyDescent="0.4">
      <c r="A34" s="12">
        <v>33</v>
      </c>
      <c r="B34" s="12">
        <f t="shared" ref="B34:B65" si="1">IF(E34&gt;0,IF(H34=H33,"=",A34),0)</f>
        <v>33</v>
      </c>
      <c r="C34" s="9" t="str">
        <f>Smallshaws!A4</f>
        <v>Simon Grewcock</v>
      </c>
      <c r="D34" s="9" t="s">
        <v>9</v>
      </c>
      <c r="E34" s="85">
        <f>Smallshaws!AI4</f>
        <v>12</v>
      </c>
      <c r="F34" s="87">
        <f>Smallshaws!AK4</f>
        <v>26.5</v>
      </c>
      <c r="G34" s="12" t="str">
        <f>Smallshaws!AM4</f>
        <v/>
      </c>
      <c r="H34" s="85">
        <f>Smallshaws!AN4</f>
        <v>5300318</v>
      </c>
      <c r="I34" s="87">
        <f>Smallshaws!AP4</f>
        <v>0.83333333333333215</v>
      </c>
      <c r="K34" s="85"/>
      <c r="L34" s="85"/>
    </row>
    <row r="35" spans="1:12" x14ac:dyDescent="0.4">
      <c r="A35" s="12">
        <v>34</v>
      </c>
      <c r="B35" s="12">
        <f t="shared" si="1"/>
        <v>34</v>
      </c>
      <c r="C35" s="9" t="str">
        <f>'Ashby Road'!A7</f>
        <v>Richard White</v>
      </c>
      <c r="D35" s="9" t="s">
        <v>7</v>
      </c>
      <c r="E35" s="85">
        <f>'Ashby Road'!AI7</f>
        <v>14</v>
      </c>
      <c r="F35" s="87">
        <f>'Ashby Road'!AK7</f>
        <v>26.357142857142858</v>
      </c>
      <c r="G35" s="85" t="str">
        <f>'Ashby Road'!AM7</f>
        <v/>
      </c>
      <c r="H35" s="85">
        <f>'Ashby Road'!AN7</f>
        <v>5271797.5714285718</v>
      </c>
      <c r="I35" s="87">
        <f>'Ashby Road'!AP7</f>
        <v>-0.58403361344537785</v>
      </c>
      <c r="K35" s="85"/>
      <c r="L35" s="85"/>
    </row>
    <row r="36" spans="1:12" x14ac:dyDescent="0.4">
      <c r="A36" s="12">
        <v>35</v>
      </c>
      <c r="B36" s="12">
        <f t="shared" si="1"/>
        <v>35</v>
      </c>
      <c r="C36" s="9" t="str">
        <f>'Ashby Road'!A8</f>
        <v>Lorraine White</v>
      </c>
      <c r="D36" s="9" t="s">
        <v>7</v>
      </c>
      <c r="E36" s="85">
        <f>'Ashby Road'!AI8</f>
        <v>12</v>
      </c>
      <c r="F36" s="87">
        <f>'Ashby Road'!AK8</f>
        <v>26.25</v>
      </c>
      <c r="G36" s="85" t="str">
        <f>'Ashby Road'!AM8</f>
        <v/>
      </c>
      <c r="H36" s="85">
        <f>'Ashby Road'!AN8</f>
        <v>5250315</v>
      </c>
      <c r="I36" s="87">
        <f>'Ashby Road'!AP8</f>
        <v>-0.5357142857142847</v>
      </c>
      <c r="K36" s="85"/>
      <c r="L36" s="85"/>
    </row>
    <row r="37" spans="1:12" x14ac:dyDescent="0.4">
      <c r="A37" s="12">
        <v>36</v>
      </c>
      <c r="B37" s="12">
        <f t="shared" si="1"/>
        <v>36</v>
      </c>
      <c r="C37" s="9" t="str">
        <f>Hounds!A7</f>
        <v>Leanne Simpson</v>
      </c>
      <c r="D37" s="9" t="s">
        <v>146</v>
      </c>
      <c r="E37" s="85">
        <f>Hounds!AI7</f>
        <v>11</v>
      </c>
      <c r="F37" s="87">
        <f>Hounds!AK7</f>
        <v>26.181818181818183</v>
      </c>
      <c r="G37" s="85" t="str">
        <f>Hounds!AM7</f>
        <v/>
      </c>
      <c r="H37" s="85">
        <f>Hounds!AN7</f>
        <v>5236651.6363636367</v>
      </c>
      <c r="I37" s="87">
        <f>Hounds!AP7</f>
        <v>-8.4848484848482286E-2</v>
      </c>
      <c r="K37" s="85"/>
      <c r="L37" s="85"/>
    </row>
    <row r="38" spans="1:12" x14ac:dyDescent="0.4">
      <c r="A38" s="12">
        <v>37</v>
      </c>
      <c r="B38" s="12" t="str">
        <f t="shared" si="1"/>
        <v>=</v>
      </c>
      <c r="C38" s="9" t="str">
        <f>Smallshaws!A5</f>
        <v>Jackie West</v>
      </c>
      <c r="D38" s="9" t="s">
        <v>9</v>
      </c>
      <c r="E38" s="85">
        <f>Smallshaws!AI5</f>
        <v>11</v>
      </c>
      <c r="F38" s="87">
        <f>Smallshaws!AK5</f>
        <v>26.181818181818183</v>
      </c>
      <c r="G38" s="12" t="str">
        <f>Smallshaws!AM5</f>
        <v/>
      </c>
      <c r="H38" s="85">
        <f>Smallshaws!AN5</f>
        <v>5236651.6363636367</v>
      </c>
      <c r="I38" s="87">
        <f>Smallshaws!AP5</f>
        <v>0.1262626262626263</v>
      </c>
      <c r="K38" s="85"/>
      <c r="L38" s="85"/>
    </row>
    <row r="39" spans="1:12" x14ac:dyDescent="0.4">
      <c r="A39" s="12">
        <v>38</v>
      </c>
      <c r="B39" s="12">
        <f t="shared" si="1"/>
        <v>38</v>
      </c>
      <c r="C39" s="9" t="str">
        <f>'Hinckley Phoenix'!A5</f>
        <v>Mick Edwards</v>
      </c>
      <c r="D39" s="9" t="s">
        <v>8</v>
      </c>
      <c r="E39" s="85">
        <f>'Hinckley Phoenix'!AI5</f>
        <v>11</v>
      </c>
      <c r="F39" s="87">
        <f>'Hinckley Phoenix'!AK5</f>
        <v>26.09090909090909</v>
      </c>
      <c r="G39" s="85">
        <f>'Hinckley Phoenix'!AM5</f>
        <v>1</v>
      </c>
      <c r="H39" s="85">
        <f>'Hinckley Phoenix'!AN5</f>
        <v>5218468.8181818184</v>
      </c>
      <c r="I39" s="87" t="str">
        <f>'Hinckley Phoenix'!AP5</f>
        <v/>
      </c>
      <c r="K39" s="85"/>
      <c r="L39" s="85"/>
    </row>
    <row r="40" spans="1:12" x14ac:dyDescent="0.4">
      <c r="A40" s="12">
        <v>39</v>
      </c>
      <c r="B40" s="12">
        <f t="shared" si="1"/>
        <v>39</v>
      </c>
      <c r="C40" s="9" t="str">
        <f>'New Plough'!A7</f>
        <v>Daniel Lakin</v>
      </c>
      <c r="D40" s="9" t="s">
        <v>139</v>
      </c>
      <c r="E40" s="85">
        <f>'New Plough'!AI7</f>
        <v>14</v>
      </c>
      <c r="F40" s="87">
        <f>'New Plough'!AK7</f>
        <v>26.071428571428573</v>
      </c>
      <c r="G40" s="85" t="str">
        <f>'New Plough'!AM7</f>
        <v/>
      </c>
      <c r="H40" s="85">
        <f>'New Plough'!AN7</f>
        <v>5214650.7142857146</v>
      </c>
      <c r="I40" s="87">
        <f>'New Plough'!AP7</f>
        <v>-0.31746031746031633</v>
      </c>
      <c r="K40" s="85"/>
      <c r="L40" s="85"/>
    </row>
    <row r="41" spans="1:12" x14ac:dyDescent="0.4">
      <c r="A41" s="12">
        <v>40</v>
      </c>
      <c r="B41" s="12">
        <f t="shared" si="1"/>
        <v>40</v>
      </c>
      <c r="C41" s="9" t="str">
        <f>'Ashby Road'!A9</f>
        <v>Innes Droomer</v>
      </c>
      <c r="D41" s="9" t="s">
        <v>7</v>
      </c>
      <c r="E41" s="85">
        <f>'Ashby Road'!AI9</f>
        <v>14</v>
      </c>
      <c r="F41" s="87">
        <f>'Ashby Road'!AK9</f>
        <v>26</v>
      </c>
      <c r="G41" s="85" t="str">
        <f>'Ashby Road'!AM9</f>
        <v/>
      </c>
      <c r="H41" s="85">
        <f>'Ashby Road'!AN9</f>
        <v>5200364</v>
      </c>
      <c r="I41" s="87">
        <f>'Ashby Road'!AP9</f>
        <v>-5.8823529411764497E-2</v>
      </c>
      <c r="K41" s="85"/>
      <c r="L41" s="85"/>
    </row>
    <row r="42" spans="1:12" x14ac:dyDescent="0.4">
      <c r="A42" s="12">
        <v>41</v>
      </c>
      <c r="B42" s="12">
        <f t="shared" si="1"/>
        <v>41</v>
      </c>
      <c r="C42" s="9" t="str">
        <f>Smallshaws!A6</f>
        <v>Rob Wainwright</v>
      </c>
      <c r="D42" s="9" t="s">
        <v>9</v>
      </c>
      <c r="E42" s="85">
        <f>Smallshaws!AI6</f>
        <v>13</v>
      </c>
      <c r="F42" s="87">
        <f>Smallshaws!AK6</f>
        <v>25.923076923076923</v>
      </c>
      <c r="G42" s="12" t="str">
        <f>Smallshaws!AM6</f>
        <v/>
      </c>
      <c r="H42" s="85">
        <f>Smallshaws!AN6</f>
        <v>5184952.384615385</v>
      </c>
      <c r="I42" s="87">
        <f>Smallshaws!AP6</f>
        <v>4.807692307692335E-2</v>
      </c>
      <c r="K42" s="85"/>
      <c r="L42" s="85"/>
    </row>
    <row r="43" spans="1:12" x14ac:dyDescent="0.4">
      <c r="A43" s="12">
        <v>42</v>
      </c>
      <c r="B43" s="12" t="str">
        <f t="shared" si="1"/>
        <v>=</v>
      </c>
      <c r="C43" s="9" t="str">
        <f>'Ashby Road B'!A6</f>
        <v>Jeff Goodyer</v>
      </c>
      <c r="D43" s="9" t="s">
        <v>107</v>
      </c>
      <c r="E43" s="85">
        <f>'Ashby Road B'!AI6</f>
        <v>13</v>
      </c>
      <c r="F43" s="87">
        <f>'Ashby Road B'!AK6</f>
        <v>25.923076923076923</v>
      </c>
      <c r="G43" s="85" t="str">
        <f>'Ashby Road B'!AM6</f>
        <v/>
      </c>
      <c r="H43" s="85">
        <f>'Ashby Road B'!AN6</f>
        <v>5184952.384615385</v>
      </c>
      <c r="I43" s="87">
        <f>'Ashby Road B'!AP6</f>
        <v>-0.7435897435897445</v>
      </c>
      <c r="K43" s="85"/>
      <c r="L43" s="85"/>
    </row>
    <row r="44" spans="1:12" x14ac:dyDescent="0.4">
      <c r="A44" s="12">
        <v>43</v>
      </c>
      <c r="B44" s="12">
        <f t="shared" si="1"/>
        <v>43</v>
      </c>
      <c r="C44" s="9" t="str">
        <f>'Ashby Road B'!A7</f>
        <v>Martyn Wood</v>
      </c>
      <c r="D44" s="9" t="s">
        <v>107</v>
      </c>
      <c r="E44" s="85">
        <f>'Ashby Road B'!AI7</f>
        <v>13</v>
      </c>
      <c r="F44" s="87">
        <f>'Ashby Road B'!AK7</f>
        <v>25.846153846153847</v>
      </c>
      <c r="G44" s="85" t="str">
        <f>'Ashby Road B'!AM7</f>
        <v/>
      </c>
      <c r="H44" s="85">
        <f>'Ashby Road B'!AN7</f>
        <v>5169566.769230769</v>
      </c>
      <c r="I44" s="87">
        <f>'Ashby Road B'!AP7</f>
        <v>-3.6199095022624306E-2</v>
      </c>
      <c r="K44" s="85"/>
      <c r="L44" s="85"/>
    </row>
    <row r="45" spans="1:12" x14ac:dyDescent="0.4">
      <c r="A45" s="12">
        <v>44</v>
      </c>
      <c r="B45" s="12">
        <f t="shared" si="1"/>
        <v>44</v>
      </c>
      <c r="C45" s="9" t="str">
        <f>'Ashby Road'!A10</f>
        <v>Lewis Raine</v>
      </c>
      <c r="D45" s="9" t="s">
        <v>7</v>
      </c>
      <c r="E45" s="85">
        <f>'Ashby Road'!AI10</f>
        <v>13</v>
      </c>
      <c r="F45" s="87">
        <f>'Ashby Road'!AK10</f>
        <v>25.76923076923077</v>
      </c>
      <c r="G45" s="85" t="str">
        <f>'Ashby Road'!AM10</f>
        <v/>
      </c>
      <c r="H45" s="85">
        <f>'Ashby Road'!AN10</f>
        <v>5154181.153846154</v>
      </c>
      <c r="I45" s="87">
        <f>'Ashby Road'!AP10</f>
        <v>0.98351648351648535</v>
      </c>
      <c r="K45" s="85"/>
      <c r="L45" s="85"/>
    </row>
    <row r="46" spans="1:12" x14ac:dyDescent="0.4">
      <c r="A46" s="12">
        <v>45</v>
      </c>
      <c r="B46" s="12">
        <f t="shared" si="1"/>
        <v>45</v>
      </c>
      <c r="C46" s="9" t="str">
        <f>'Hinckley Phoenix'!A6</f>
        <v>Craig Bown</v>
      </c>
      <c r="D46" s="9" t="s">
        <v>8</v>
      </c>
      <c r="E46" s="85">
        <f>'Hinckley Phoenix'!AI6</f>
        <v>12</v>
      </c>
      <c r="F46" s="87">
        <f>'Hinckley Phoenix'!AK6</f>
        <v>25.666666666666668</v>
      </c>
      <c r="G46" s="85" t="str">
        <f>'Hinckley Phoenix'!AM6</f>
        <v/>
      </c>
      <c r="H46" s="85">
        <f>'Hinckley Phoenix'!AN6</f>
        <v>5133641.333333334</v>
      </c>
      <c r="I46" s="87" t="str">
        <f>'Hinckley Phoenix'!AP6</f>
        <v/>
      </c>
      <c r="K46" s="85"/>
      <c r="L46" s="85"/>
    </row>
    <row r="47" spans="1:12" x14ac:dyDescent="0.4">
      <c r="A47" s="12">
        <v>46</v>
      </c>
      <c r="B47" s="12">
        <f t="shared" si="1"/>
        <v>46</v>
      </c>
      <c r="C47" s="9" t="str">
        <f>Trojans!A10</f>
        <v>Nigel Jackson</v>
      </c>
      <c r="D47" s="9" t="s">
        <v>10</v>
      </c>
      <c r="E47" s="85">
        <f>Trojans!AI10</f>
        <v>11</v>
      </c>
      <c r="F47" s="87">
        <f>Trojans!AK10</f>
        <v>25.636363636363637</v>
      </c>
      <c r="G47" s="85" t="str">
        <f>Trojans!AM10</f>
        <v/>
      </c>
      <c r="H47" s="85">
        <f>Trojans!AN10</f>
        <v>5127554.7272727275</v>
      </c>
      <c r="I47" s="87">
        <f>Trojans!AP10</f>
        <v>-8.5858585858584746E-2</v>
      </c>
      <c r="K47" s="85"/>
      <c r="L47" s="85"/>
    </row>
    <row r="48" spans="1:12" x14ac:dyDescent="0.4">
      <c r="A48" s="12">
        <v>47</v>
      </c>
      <c r="B48" s="12">
        <f t="shared" si="1"/>
        <v>47</v>
      </c>
      <c r="C48" s="9" t="str">
        <f>'Hinckley Phoenix'!A7</f>
        <v>Geoff Herbert</v>
      </c>
      <c r="D48" s="9" t="s">
        <v>8</v>
      </c>
      <c r="E48" s="85">
        <f>'Hinckley Phoenix'!AI7</f>
        <v>13</v>
      </c>
      <c r="F48" s="87">
        <f>'Hinckley Phoenix'!AK7</f>
        <v>25.46153846153846</v>
      </c>
      <c r="G48" s="85" t="str">
        <f>'Hinckley Phoenix'!AM7</f>
        <v/>
      </c>
      <c r="H48" s="85">
        <f>'Hinckley Phoenix'!AN7</f>
        <v>5092638.692307692</v>
      </c>
      <c r="I48" s="87">
        <f>'Hinckley Phoenix'!AP7</f>
        <v>0.19487179487179418</v>
      </c>
      <c r="K48" s="85"/>
      <c r="L48" s="85"/>
    </row>
    <row r="49" spans="1:12" x14ac:dyDescent="0.4">
      <c r="A49" s="12">
        <v>48</v>
      </c>
      <c r="B49" s="12">
        <f t="shared" si="1"/>
        <v>48</v>
      </c>
      <c r="C49" s="9" t="str">
        <f>'Hinckley Phoenix'!A8</f>
        <v>Colin Rusted</v>
      </c>
      <c r="D49" s="9" t="s">
        <v>8</v>
      </c>
      <c r="E49" s="85">
        <f>'Hinckley Phoenix'!AI8</f>
        <v>14</v>
      </c>
      <c r="F49" s="87">
        <f>'Hinckley Phoenix'!AK8</f>
        <v>25.285714285714285</v>
      </c>
      <c r="G49" s="85" t="str">
        <f>'Hinckley Phoenix'!AM8</f>
        <v/>
      </c>
      <c r="H49" s="85">
        <f>'Hinckley Phoenix'!AN8</f>
        <v>5057496.8571428573</v>
      </c>
      <c r="I49" s="87">
        <f>'Hinckley Phoenix'!AP8</f>
        <v>0.34126984126984183</v>
      </c>
      <c r="K49" s="85"/>
      <c r="L49" s="85"/>
    </row>
    <row r="50" spans="1:12" x14ac:dyDescent="0.4">
      <c r="A50" s="12">
        <v>49</v>
      </c>
      <c r="B50" s="12">
        <f t="shared" si="1"/>
        <v>49</v>
      </c>
      <c r="C50" s="9" t="str">
        <f>'Ashby Road'!A11</f>
        <v>Bertie Bugden</v>
      </c>
      <c r="D50" s="9" t="s">
        <v>7</v>
      </c>
      <c r="E50" s="85">
        <f>'Ashby Road'!AI11</f>
        <v>11</v>
      </c>
      <c r="F50" s="87">
        <f>'Ashby Road'!AK11</f>
        <v>25.272727272727273</v>
      </c>
      <c r="G50" s="85" t="str">
        <f>'Ashby Road'!AM11</f>
        <v/>
      </c>
      <c r="H50" s="85">
        <f>'Ashby Road'!AN11</f>
        <v>5054823.4545454551</v>
      </c>
      <c r="I50" s="87" t="str">
        <f>'Ashby Road'!AP11</f>
        <v/>
      </c>
      <c r="K50" s="85"/>
      <c r="L50" s="85"/>
    </row>
    <row r="51" spans="1:12" x14ac:dyDescent="0.4">
      <c r="A51" s="12">
        <v>50</v>
      </c>
      <c r="B51" s="12">
        <f t="shared" si="1"/>
        <v>50</v>
      </c>
      <c r="C51" s="9" t="str">
        <f>Trojans!A11</f>
        <v>Roger Sills</v>
      </c>
      <c r="D51" s="9" t="s">
        <v>10</v>
      </c>
      <c r="E51" s="85">
        <f>Trojans!AI11</f>
        <v>12</v>
      </c>
      <c r="F51" s="87">
        <f>Trojans!AK11</f>
        <v>25.166666666666668</v>
      </c>
      <c r="G51" s="85" t="str">
        <f>Trojans!AM11</f>
        <v/>
      </c>
      <c r="H51" s="85">
        <f>Trojans!AN11</f>
        <v>5033635.333333334</v>
      </c>
      <c r="I51" s="87">
        <f>Trojans!AP11</f>
        <v>1.1666666666666679</v>
      </c>
      <c r="K51" s="85"/>
      <c r="L51" s="85"/>
    </row>
    <row r="52" spans="1:12" x14ac:dyDescent="0.4">
      <c r="A52" s="12">
        <v>51</v>
      </c>
      <c r="B52" s="12">
        <f t="shared" si="1"/>
        <v>51</v>
      </c>
      <c r="C52" s="9" t="str">
        <f>'Hinckley Phoenix'!A9</f>
        <v>Tony Overton</v>
      </c>
      <c r="D52" s="9" t="s">
        <v>8</v>
      </c>
      <c r="E52" s="85">
        <f>'Hinckley Phoenix'!AI9</f>
        <v>14</v>
      </c>
      <c r="F52" s="87">
        <f>'Hinckley Phoenix'!AK9</f>
        <v>25</v>
      </c>
      <c r="G52" s="85" t="str">
        <f>'Hinckley Phoenix'!AM9</f>
        <v/>
      </c>
      <c r="H52" s="85">
        <f>'Hinckley Phoenix'!AN9</f>
        <v>5000350</v>
      </c>
      <c r="I52" s="87">
        <f>'Hinckley Phoenix'!AP9</f>
        <v>-0.25</v>
      </c>
      <c r="K52" s="85"/>
      <c r="L52" s="85"/>
    </row>
    <row r="53" spans="1:12" x14ac:dyDescent="0.4">
      <c r="A53" s="12">
        <v>52</v>
      </c>
      <c r="B53" s="12">
        <f t="shared" si="1"/>
        <v>52</v>
      </c>
      <c r="C53" s="9" t="str">
        <f>Smallshaws!A7</f>
        <v>Robert Good</v>
      </c>
      <c r="D53" s="9" t="s">
        <v>9</v>
      </c>
      <c r="E53" s="85">
        <f>Smallshaws!AI7</f>
        <v>12</v>
      </c>
      <c r="F53" s="87">
        <f>Smallshaws!AK7</f>
        <v>24.916666666666668</v>
      </c>
      <c r="G53" s="12" t="str">
        <f>Smallshaws!AM7</f>
        <v/>
      </c>
      <c r="H53" s="85">
        <f>Smallshaws!AN7</f>
        <v>4983632.333333334</v>
      </c>
      <c r="I53" s="87" t="str">
        <f>Smallshaws!AP7</f>
        <v/>
      </c>
      <c r="K53" s="85"/>
      <c r="L53" s="85"/>
    </row>
    <row r="54" spans="1:12" x14ac:dyDescent="0.4">
      <c r="A54" s="12">
        <v>53</v>
      </c>
      <c r="B54" s="12" t="str">
        <f t="shared" si="1"/>
        <v>=</v>
      </c>
      <c r="C54" s="9" t="str">
        <f>'Sporting Lions'!A10</f>
        <v>Peter Dainter</v>
      </c>
      <c r="D54" s="9" t="s">
        <v>106</v>
      </c>
      <c r="E54" s="85">
        <f>'Sporting Lions'!AI10</f>
        <v>12</v>
      </c>
      <c r="F54" s="87">
        <f>'Sporting Lions'!AK10</f>
        <v>24.916666666666668</v>
      </c>
      <c r="G54" s="85" t="str">
        <f>'Sporting Lions'!AM10</f>
        <v/>
      </c>
      <c r="H54" s="85">
        <f>'Sporting Lions'!AN10</f>
        <v>4983632.333333334</v>
      </c>
      <c r="I54" s="87">
        <f>'Sporting Lions'!AP10</f>
        <v>0.35416666666666785</v>
      </c>
      <c r="K54" s="85"/>
      <c r="L54" s="85"/>
    </row>
    <row r="55" spans="1:12" x14ac:dyDescent="0.4">
      <c r="A55" s="12">
        <v>54</v>
      </c>
      <c r="B55" s="12">
        <f t="shared" si="1"/>
        <v>54</v>
      </c>
      <c r="C55" s="9" t="str">
        <f>Hounds!A8</f>
        <v>Lee Foskett</v>
      </c>
      <c r="D55" s="9" t="s">
        <v>146</v>
      </c>
      <c r="E55" s="85">
        <f>Hounds!AI8</f>
        <v>11</v>
      </c>
      <c r="F55" s="87">
        <f>Hounds!AK8</f>
        <v>24.727272727272727</v>
      </c>
      <c r="G55" s="85" t="str">
        <f>Hounds!AM8</f>
        <v/>
      </c>
      <c r="H55" s="85">
        <f>Hounds!AN8</f>
        <v>4945726.5454545449</v>
      </c>
      <c r="I55" s="87">
        <f>Hounds!AP8</f>
        <v>-0.91978609625668639</v>
      </c>
      <c r="K55" s="85"/>
      <c r="L55" s="85"/>
    </row>
    <row r="56" spans="1:12" x14ac:dyDescent="0.4">
      <c r="A56" s="12">
        <v>55</v>
      </c>
      <c r="B56" s="12">
        <f t="shared" si="1"/>
        <v>55</v>
      </c>
      <c r="C56" s="9" t="str">
        <f>'New Plough'!A8</f>
        <v>John Orton</v>
      </c>
      <c r="D56" s="9" t="s">
        <v>139</v>
      </c>
      <c r="E56" s="85">
        <f>'New Plough'!AI8</f>
        <v>14</v>
      </c>
      <c r="F56" s="87">
        <f>'New Plough'!AK8</f>
        <v>24.642857142857142</v>
      </c>
      <c r="G56" s="85">
        <f>'New Plough'!AM8</f>
        <v>1</v>
      </c>
      <c r="H56" s="85">
        <f>'New Plough'!AN8</f>
        <v>4928916.4285714282</v>
      </c>
      <c r="I56" s="87">
        <f>'New Plough'!AP8</f>
        <v>-0.41269841269841478</v>
      </c>
      <c r="K56" s="85"/>
      <c r="L56" s="85"/>
    </row>
    <row r="57" spans="1:12" x14ac:dyDescent="0.4">
      <c r="A57" s="12">
        <v>56</v>
      </c>
      <c r="B57" s="12">
        <f t="shared" si="1"/>
        <v>56</v>
      </c>
      <c r="C57" s="9" t="str">
        <f>'New Plough'!A9</f>
        <v>Darren Statham</v>
      </c>
      <c r="D57" s="9" t="s">
        <v>139</v>
      </c>
      <c r="E57" s="85">
        <f>'New Plough'!AI9</f>
        <v>12</v>
      </c>
      <c r="F57" s="87">
        <f>'New Plough'!AK9</f>
        <v>24.583333333333332</v>
      </c>
      <c r="G57" s="85" t="str">
        <f>'New Plough'!AM9</f>
        <v/>
      </c>
      <c r="H57" s="85">
        <f>'New Plough'!AN9</f>
        <v>4916961.666666666</v>
      </c>
      <c r="I57" s="87">
        <f>'New Plough'!AP9</f>
        <v>-1.3055555555555571</v>
      </c>
      <c r="K57" s="85"/>
      <c r="L57" s="85"/>
    </row>
    <row r="58" spans="1:12" x14ac:dyDescent="0.4">
      <c r="A58" s="12">
        <v>57</v>
      </c>
      <c r="B58" s="12">
        <f t="shared" si="1"/>
        <v>57</v>
      </c>
      <c r="C58" s="9" t="str">
        <f>'Ashby Road B'!A8</f>
        <v>Kim Baker</v>
      </c>
      <c r="D58" s="9" t="s">
        <v>107</v>
      </c>
      <c r="E58" s="85">
        <f>'Ashby Road B'!AI8</f>
        <v>14</v>
      </c>
      <c r="F58" s="87">
        <f>'Ashby Road B'!AK8</f>
        <v>24.571428571428573</v>
      </c>
      <c r="G58" s="85" t="str">
        <f>'Ashby Road B'!AM8</f>
        <v/>
      </c>
      <c r="H58" s="85">
        <f>'Ashby Road B'!AN8</f>
        <v>4914629.7142857146</v>
      </c>
      <c r="I58" s="87">
        <f>'Ashby Road B'!AP8</f>
        <v>-1.178571428571427</v>
      </c>
      <c r="K58" s="85"/>
      <c r="L58" s="85"/>
    </row>
    <row r="59" spans="1:12" x14ac:dyDescent="0.4">
      <c r="A59" s="12">
        <v>58</v>
      </c>
      <c r="B59" s="12">
        <f t="shared" si="1"/>
        <v>58</v>
      </c>
      <c r="C59" s="9" t="str">
        <f>Trojans!A12</f>
        <v>Mark Horsler</v>
      </c>
      <c r="D59" s="9" t="s">
        <v>10</v>
      </c>
      <c r="E59" s="85">
        <f>Trojans!AI12</f>
        <v>13</v>
      </c>
      <c r="F59" s="87">
        <f>Trojans!AK12</f>
        <v>24.53846153846154</v>
      </c>
      <c r="G59" s="85" t="str">
        <f>Trojans!AM12</f>
        <v/>
      </c>
      <c r="H59" s="85">
        <f>Trojans!AN12</f>
        <v>4908011.307692308</v>
      </c>
      <c r="I59" s="87" t="str">
        <f>Trojans!AP12</f>
        <v/>
      </c>
      <c r="K59" s="85"/>
      <c r="L59" s="85"/>
    </row>
    <row r="60" spans="1:12" x14ac:dyDescent="0.4">
      <c r="A60" s="12">
        <v>59</v>
      </c>
      <c r="B60" s="12">
        <f t="shared" si="1"/>
        <v>59</v>
      </c>
      <c r="C60" s="9" t="str">
        <f>'Ashby Road B'!A9</f>
        <v>John Palk</v>
      </c>
      <c r="D60" s="9" t="s">
        <v>107</v>
      </c>
      <c r="E60" s="85">
        <f>'Ashby Road B'!AI9</f>
        <v>14</v>
      </c>
      <c r="F60" s="87">
        <f>'Ashby Road B'!AK9</f>
        <v>24.5</v>
      </c>
      <c r="G60" s="85" t="str">
        <f>'Ashby Road B'!AM9</f>
        <v/>
      </c>
      <c r="H60" s="85">
        <f>'Ashby Road B'!AN9</f>
        <v>4900343</v>
      </c>
      <c r="I60" s="87">
        <f>'Ashby Road B'!AP9</f>
        <v>2.75</v>
      </c>
      <c r="K60" s="85"/>
      <c r="L60" s="85"/>
    </row>
    <row r="61" spans="1:12" x14ac:dyDescent="0.4">
      <c r="A61" s="12">
        <v>60</v>
      </c>
      <c r="B61" s="12">
        <f t="shared" si="1"/>
        <v>60</v>
      </c>
      <c r="C61" s="9" t="str">
        <f>Trojans!A13</f>
        <v>Richard Sanders</v>
      </c>
      <c r="D61" s="9" t="s">
        <v>10</v>
      </c>
      <c r="E61" s="85">
        <f>Trojans!AI13</f>
        <v>12</v>
      </c>
      <c r="F61" s="87">
        <f>Trojans!AK13</f>
        <v>24.5</v>
      </c>
      <c r="G61" s="85" t="str">
        <f>Trojans!AM13</f>
        <v/>
      </c>
      <c r="H61" s="85">
        <f>Trojans!AN13</f>
        <v>4900294</v>
      </c>
      <c r="I61" s="87" t="str">
        <f>Trojans!AP13</f>
        <v/>
      </c>
      <c r="K61" s="85"/>
      <c r="L61" s="85"/>
    </row>
    <row r="62" spans="1:12" x14ac:dyDescent="0.4">
      <c r="A62" s="12">
        <v>61</v>
      </c>
      <c r="B62" s="12" t="str">
        <f t="shared" si="1"/>
        <v>=</v>
      </c>
      <c r="C62" s="9" t="str">
        <f>'New Plough'!A10</f>
        <v>Paul Barwell</v>
      </c>
      <c r="D62" s="9" t="s">
        <v>139</v>
      </c>
      <c r="E62" s="85">
        <f>'New Plough'!AI10</f>
        <v>12</v>
      </c>
      <c r="F62" s="87">
        <f>'New Plough'!AK10</f>
        <v>24.5</v>
      </c>
      <c r="G62" s="85" t="str">
        <f>'New Plough'!AM10</f>
        <v/>
      </c>
      <c r="H62" s="85">
        <f>'New Plough'!AN10</f>
        <v>4900294</v>
      </c>
      <c r="I62" s="87">
        <f>'New Plough'!AP10</f>
        <v>-0.91176470588235148</v>
      </c>
      <c r="K62" s="85"/>
      <c r="L62" s="85"/>
    </row>
    <row r="63" spans="1:12" x14ac:dyDescent="0.4">
      <c r="A63" s="12">
        <v>62</v>
      </c>
      <c r="B63" s="12">
        <f t="shared" si="1"/>
        <v>62</v>
      </c>
      <c r="C63" s="9" t="str">
        <f>Smallshaws!A8</f>
        <v>Chris Rose</v>
      </c>
      <c r="D63" s="9" t="s">
        <v>9</v>
      </c>
      <c r="E63" s="85">
        <f>Smallshaws!AI8</f>
        <v>12</v>
      </c>
      <c r="F63" s="87">
        <f>Smallshaws!AK8</f>
        <v>23.75</v>
      </c>
      <c r="G63" s="12" t="str">
        <f>Smallshaws!AM8</f>
        <v/>
      </c>
      <c r="H63" s="85">
        <f>Smallshaws!AN8</f>
        <v>4750285</v>
      </c>
      <c r="I63" s="87" t="str">
        <f>Smallshaws!AP8</f>
        <v/>
      </c>
      <c r="K63" s="85"/>
      <c r="L63" s="85"/>
    </row>
    <row r="64" spans="1:12" x14ac:dyDescent="0.4">
      <c r="A64" s="12">
        <v>63</v>
      </c>
      <c r="B64" s="12">
        <f t="shared" si="1"/>
        <v>63</v>
      </c>
      <c r="C64" s="9" t="str">
        <f>'New Plough'!A11</f>
        <v>Steve Reynolds</v>
      </c>
      <c r="D64" s="9" t="s">
        <v>139</v>
      </c>
      <c r="E64" s="85">
        <f>'New Plough'!AI11</f>
        <v>12</v>
      </c>
      <c r="F64" s="87">
        <f>'New Plough'!AK11</f>
        <v>22.833333333333332</v>
      </c>
      <c r="G64" s="85" t="str">
        <f>'New Plough'!AM11</f>
        <v/>
      </c>
      <c r="H64" s="85">
        <f>'New Plough'!AN11</f>
        <v>4566940.666666666</v>
      </c>
      <c r="I64" s="87">
        <f>'New Plough'!AP11</f>
        <v>-1.2916666666666679</v>
      </c>
      <c r="K64" s="85"/>
      <c r="L64" s="85"/>
    </row>
    <row r="65" spans="1:12" x14ac:dyDescent="0.4">
      <c r="A65" s="12">
        <v>64</v>
      </c>
      <c r="B65" s="12">
        <f t="shared" si="1"/>
        <v>64</v>
      </c>
      <c r="C65" s="9" t="str">
        <f>'Ashby Road B'!A10</f>
        <v>Andrew Cryer</v>
      </c>
      <c r="D65" s="9" t="s">
        <v>107</v>
      </c>
      <c r="E65" s="85">
        <f>'Ashby Road B'!AI10</f>
        <v>10</v>
      </c>
      <c r="F65" s="87">
        <f>'Ashby Road B'!AK10</f>
        <v>29.2</v>
      </c>
      <c r="G65" s="85">
        <f>'Ashby Road B'!AM10</f>
        <v>4</v>
      </c>
      <c r="H65" s="85">
        <f>'Ashby Road B'!AN10</f>
        <v>2920292</v>
      </c>
      <c r="I65" s="87" t="str">
        <f>'Ashby Road B'!AP10</f>
        <v/>
      </c>
      <c r="K65" s="85"/>
      <c r="L65" s="85"/>
    </row>
    <row r="66" spans="1:12" x14ac:dyDescent="0.4">
      <c r="A66" s="12">
        <v>65</v>
      </c>
      <c r="B66" s="12">
        <f t="shared" ref="B66:B70" si="2">IF(E66&gt;0,IF(H66=H65,"=",A66),0)</f>
        <v>65</v>
      </c>
      <c r="C66" s="9" t="str">
        <f>'Sporting Lions'!A11</f>
        <v>Darren Hicks</v>
      </c>
      <c r="D66" s="9" t="s">
        <v>106</v>
      </c>
      <c r="E66" s="85">
        <f>'Sporting Lions'!AI11</f>
        <v>8</v>
      </c>
      <c r="F66" s="87">
        <f>'Sporting Lions'!AK11</f>
        <v>28.125</v>
      </c>
      <c r="G66" s="85" t="str">
        <f>'Sporting Lions'!AM11</f>
        <v/>
      </c>
      <c r="H66" s="85">
        <f>'Sporting Lions'!AN11</f>
        <v>2812725</v>
      </c>
      <c r="I66" s="87" t="str">
        <f>'Sporting Lions'!AP11</f>
        <v/>
      </c>
      <c r="K66" s="85"/>
      <c r="L66" s="85"/>
    </row>
    <row r="67" spans="1:12" x14ac:dyDescent="0.4">
      <c r="A67" s="12">
        <v>66</v>
      </c>
      <c r="B67" s="12">
        <f t="shared" si="2"/>
        <v>66</v>
      </c>
      <c r="C67" s="9" t="str">
        <f>'Hinckley Phoenix'!A10</f>
        <v>Roxy Ratheram</v>
      </c>
      <c r="D67" s="9" t="s">
        <v>8</v>
      </c>
      <c r="E67" s="85">
        <f>'Hinckley Phoenix'!AI10</f>
        <v>1</v>
      </c>
      <c r="F67" s="87">
        <f>'Hinckley Phoenix'!AK10</f>
        <v>28</v>
      </c>
      <c r="G67" s="85" t="str">
        <f>'Hinckley Phoenix'!AM10</f>
        <v/>
      </c>
      <c r="H67" s="85">
        <f>'Hinckley Phoenix'!AN10</f>
        <v>2800028</v>
      </c>
      <c r="I67" s="87" t="str">
        <f>'Hinckley Phoenix'!AP10</f>
        <v/>
      </c>
      <c r="K67" s="85"/>
      <c r="L67" s="85"/>
    </row>
    <row r="68" spans="1:12" x14ac:dyDescent="0.4">
      <c r="A68" s="12">
        <v>67</v>
      </c>
      <c r="B68" s="12">
        <f t="shared" si="2"/>
        <v>67</v>
      </c>
      <c r="C68" s="9" t="str">
        <f>'Hinckley Phoenix'!A11</f>
        <v>Samantha Haskins</v>
      </c>
      <c r="D68" s="9" t="s">
        <v>8</v>
      </c>
      <c r="E68" s="85">
        <f>'Hinckley Phoenix'!AI11</f>
        <v>9</v>
      </c>
      <c r="F68" s="87">
        <f>'Hinckley Phoenix'!AK11</f>
        <v>27.777777777777779</v>
      </c>
      <c r="G68" s="85">
        <f>'Hinckley Phoenix'!AM11</f>
        <v>1</v>
      </c>
      <c r="H68" s="85">
        <f>'Hinckley Phoenix'!AN11</f>
        <v>2778027.777777778</v>
      </c>
      <c r="I68" s="87">
        <f>'Hinckley Phoenix'!AP11</f>
        <v>0.84920634920635152</v>
      </c>
      <c r="K68" s="85"/>
      <c r="L68" s="85"/>
    </row>
    <row r="69" spans="1:12" x14ac:dyDescent="0.4">
      <c r="A69" s="12">
        <v>68</v>
      </c>
      <c r="B69" s="12">
        <f t="shared" si="2"/>
        <v>68</v>
      </c>
      <c r="C69" s="9" t="str">
        <f>Smallshaws!A9</f>
        <v>Bob West</v>
      </c>
      <c r="D69" s="9" t="s">
        <v>9</v>
      </c>
      <c r="E69" s="85">
        <f>Smallshaws!AI9</f>
        <v>10</v>
      </c>
      <c r="F69" s="87">
        <f>Smallshaws!AK9</f>
        <v>27.6</v>
      </c>
      <c r="G69" s="12">
        <f>Smallshaws!AM9</f>
        <v>1</v>
      </c>
      <c r="H69" s="85">
        <f>Smallshaws!AN9</f>
        <v>2760276</v>
      </c>
      <c r="I69" s="87">
        <f>Smallshaws!AP9</f>
        <v>-0.28888888888888786</v>
      </c>
      <c r="K69" s="85"/>
      <c r="L69" s="85"/>
    </row>
    <row r="70" spans="1:12" x14ac:dyDescent="0.4">
      <c r="A70" s="12">
        <v>69</v>
      </c>
      <c r="B70" s="12">
        <f t="shared" si="2"/>
        <v>69</v>
      </c>
      <c r="C70" s="9" t="str">
        <f>'Ashby Road B'!A11</f>
        <v>Rikki Hammersley</v>
      </c>
      <c r="D70" s="9" t="s">
        <v>107</v>
      </c>
      <c r="E70" s="85">
        <f>'Ashby Road B'!AI11</f>
        <v>9</v>
      </c>
      <c r="F70" s="87">
        <f>'Ashby Road B'!AK11</f>
        <v>27.222222222222221</v>
      </c>
      <c r="G70" s="85" t="str">
        <f>'Ashby Road B'!AM11</f>
        <v/>
      </c>
      <c r="H70" s="85">
        <f>'Ashby Road B'!AN11</f>
        <v>2722467.222222222</v>
      </c>
      <c r="I70" s="87" t="str">
        <f>'Ashby Road B'!AP11</f>
        <v/>
      </c>
      <c r="K70" s="85"/>
      <c r="L70" s="85"/>
    </row>
    <row r="71" spans="1:12" x14ac:dyDescent="0.4">
      <c r="A71" s="12">
        <v>70</v>
      </c>
      <c r="B71" s="12">
        <f>IF(E72&gt;0,IF(H72=H70,"=",A71),0)</f>
        <v>70</v>
      </c>
      <c r="C71" s="9" t="str">
        <f>Hounds!A9</f>
        <v>Steven Rothwell</v>
      </c>
      <c r="D71" s="9" t="s">
        <v>146</v>
      </c>
      <c r="E71" s="85">
        <f>Hounds!AI9</f>
        <v>1</v>
      </c>
      <c r="F71" s="87">
        <f>Hounds!AK9</f>
        <v>27</v>
      </c>
      <c r="G71" s="85" t="str">
        <f>Hounds!AM9</f>
        <v/>
      </c>
      <c r="H71" s="85">
        <f>Hounds!AN9</f>
        <v>2700027</v>
      </c>
      <c r="I71" s="87" t="str">
        <f>Hounds!AP9</f>
        <v/>
      </c>
      <c r="K71" s="85"/>
      <c r="L71" s="85"/>
    </row>
    <row r="72" spans="1:12" x14ac:dyDescent="0.4">
      <c r="A72" s="12">
        <v>71</v>
      </c>
      <c r="B72" s="12">
        <f t="shared" ref="B72:B103" si="3">IF(E73&gt;0,IF(H73=H72,"=",A72),0)</f>
        <v>71</v>
      </c>
      <c r="C72" s="9" t="str">
        <f>'Hinckley Phoenix'!A12</f>
        <v>Luke Bown</v>
      </c>
      <c r="D72" s="9" t="s">
        <v>8</v>
      </c>
      <c r="E72" s="85">
        <f>'Hinckley Phoenix'!AI12</f>
        <v>8</v>
      </c>
      <c r="F72" s="87">
        <f>'Hinckley Phoenix'!AK12</f>
        <v>26.875</v>
      </c>
      <c r="G72" s="85" t="str">
        <f>'Hinckley Phoenix'!AM12</f>
        <v/>
      </c>
      <c r="H72" s="85">
        <f>'Hinckley Phoenix'!AN12</f>
        <v>2687715</v>
      </c>
      <c r="I72" s="87">
        <f>'Hinckley Phoenix'!AP12</f>
        <v>0.46323529411764852</v>
      </c>
      <c r="K72" s="85"/>
      <c r="L72" s="85"/>
    </row>
    <row r="73" spans="1:12" x14ac:dyDescent="0.4">
      <c r="A73" s="12">
        <v>72</v>
      </c>
      <c r="B73" s="12">
        <f t="shared" si="3"/>
        <v>72</v>
      </c>
      <c r="C73" s="9" t="str">
        <f>Hounds!A10</f>
        <v>Paul Griffin</v>
      </c>
      <c r="D73" s="9" t="s">
        <v>146</v>
      </c>
      <c r="E73" s="85">
        <f>Hounds!AI10</f>
        <v>9</v>
      </c>
      <c r="F73" s="87">
        <f>Hounds!AK10</f>
        <v>26.444444444444443</v>
      </c>
      <c r="G73" s="85" t="str">
        <f>Hounds!AM10</f>
        <v/>
      </c>
      <c r="H73" s="85">
        <f>Hounds!AN10</f>
        <v>2644682.4444444445</v>
      </c>
      <c r="I73" s="87">
        <f>Hounds!AP10</f>
        <v>-0.88888888888888928</v>
      </c>
      <c r="K73" s="85"/>
      <c r="L73" s="85"/>
    </row>
    <row r="74" spans="1:12" x14ac:dyDescent="0.4">
      <c r="A74" s="12">
        <v>73</v>
      </c>
      <c r="B74" s="12">
        <f t="shared" si="3"/>
        <v>73</v>
      </c>
      <c r="C74" s="9" t="str">
        <f>Trojans!A14</f>
        <v>Will Chambers</v>
      </c>
      <c r="D74" s="9" t="s">
        <v>10</v>
      </c>
      <c r="E74" s="85">
        <f>Trojans!AI14</f>
        <v>10</v>
      </c>
      <c r="F74" s="87">
        <f>Trojans!AK14</f>
        <v>26.4</v>
      </c>
      <c r="G74" s="85" t="str">
        <f>Trojans!AM14</f>
        <v/>
      </c>
      <c r="H74" s="85">
        <f>Trojans!AN14</f>
        <v>2640264</v>
      </c>
      <c r="I74" s="87">
        <f>Trojans!AP14</f>
        <v>0.6666666666666643</v>
      </c>
      <c r="K74" s="85"/>
      <c r="L74" s="85"/>
    </row>
    <row r="75" spans="1:12" x14ac:dyDescent="0.4">
      <c r="A75" s="12">
        <v>74</v>
      </c>
      <c r="B75" s="12">
        <f t="shared" si="3"/>
        <v>74</v>
      </c>
      <c r="C75" s="9" t="str">
        <f>'Ashby Road'!A12</f>
        <v>Paul Holyland</v>
      </c>
      <c r="D75" s="9" t="s">
        <v>7</v>
      </c>
      <c r="E75" s="85">
        <f>'Ashby Road'!AI12</f>
        <v>4</v>
      </c>
      <c r="F75" s="87">
        <f>'Ashby Road'!AK12</f>
        <v>26.25</v>
      </c>
      <c r="G75" s="85" t="str">
        <f>'Ashby Road'!AM12</f>
        <v/>
      </c>
      <c r="H75" s="85">
        <f>'Ashby Road'!AN12</f>
        <v>2625105</v>
      </c>
      <c r="I75" s="87" t="str">
        <f>'Ashby Road'!AP12</f>
        <v/>
      </c>
      <c r="K75" s="85"/>
      <c r="L75" s="85"/>
    </row>
    <row r="76" spans="1:12" x14ac:dyDescent="0.4">
      <c r="A76" s="12">
        <v>75</v>
      </c>
      <c r="B76" s="12">
        <f t="shared" si="3"/>
        <v>75</v>
      </c>
      <c r="C76" s="9" t="str">
        <f>Hounds!A11</f>
        <v>Roy Pritchard</v>
      </c>
      <c r="D76" s="9" t="s">
        <v>146</v>
      </c>
      <c r="E76" s="85">
        <f>Hounds!AI11</f>
        <v>9</v>
      </c>
      <c r="F76" s="87">
        <f>Hounds!AK11</f>
        <v>26.111111111111111</v>
      </c>
      <c r="G76" s="85" t="str">
        <f>Hounds!AM11</f>
        <v/>
      </c>
      <c r="H76" s="85">
        <f>Hounds!AN11</f>
        <v>2611346.111111111</v>
      </c>
      <c r="I76" s="87" t="str">
        <f>Hounds!AP11</f>
        <v/>
      </c>
      <c r="K76" s="85"/>
      <c r="L76" s="85"/>
    </row>
    <row r="77" spans="1:12" x14ac:dyDescent="0.4">
      <c r="A77" s="12">
        <v>76</v>
      </c>
      <c r="B77" s="12">
        <f t="shared" si="3"/>
        <v>76</v>
      </c>
      <c r="C77" s="9" t="str">
        <f>Smallshaws!A10</f>
        <v>Jamie Slimm</v>
      </c>
      <c r="D77" s="9" t="s">
        <v>9</v>
      </c>
      <c r="E77" s="85">
        <f>Smallshaws!AI10</f>
        <v>10</v>
      </c>
      <c r="F77" s="87">
        <f>Smallshaws!AK10</f>
        <v>26.1</v>
      </c>
      <c r="G77" s="12" t="str">
        <f>Smallshaws!AM10</f>
        <v/>
      </c>
      <c r="H77" s="85">
        <f>Smallshaws!AN10</f>
        <v>2610261</v>
      </c>
      <c r="I77" s="87">
        <f>Smallshaws!AP10</f>
        <v>0.43333333333333357</v>
      </c>
      <c r="K77" s="85"/>
      <c r="L77" s="85"/>
    </row>
    <row r="78" spans="1:12" x14ac:dyDescent="0.4">
      <c r="A78" s="12">
        <v>77</v>
      </c>
      <c r="B78" s="12" t="str">
        <f t="shared" si="3"/>
        <v>=</v>
      </c>
      <c r="C78" s="9" t="str">
        <f>Smallshaws!A11</f>
        <v>John Stevenson</v>
      </c>
      <c r="D78" s="9" t="s">
        <v>9</v>
      </c>
      <c r="E78" s="85">
        <f>Smallshaws!AI11</f>
        <v>7</v>
      </c>
      <c r="F78" s="87">
        <f>Smallshaws!AK11</f>
        <v>26</v>
      </c>
      <c r="G78" s="12" t="str">
        <f>Smallshaws!AM11</f>
        <v/>
      </c>
      <c r="H78" s="85">
        <f>Smallshaws!AN11</f>
        <v>2600182</v>
      </c>
      <c r="I78" s="87" t="str">
        <f>Smallshaws!AP11</f>
        <v/>
      </c>
      <c r="K78" s="85"/>
      <c r="L78" s="85"/>
    </row>
    <row r="79" spans="1:12" x14ac:dyDescent="0.4">
      <c r="A79" s="12">
        <v>78</v>
      </c>
      <c r="B79" s="12">
        <f t="shared" si="3"/>
        <v>78</v>
      </c>
      <c r="C79" s="9" t="str">
        <f>'Ashby Road B'!A12</f>
        <v>Craig Shuttleworth</v>
      </c>
      <c r="D79" s="9" t="s">
        <v>107</v>
      </c>
      <c r="E79" s="85">
        <f>'Ashby Road B'!AI12</f>
        <v>7</v>
      </c>
      <c r="F79" s="87">
        <f>'Ashby Road B'!AK12</f>
        <v>26</v>
      </c>
      <c r="G79" s="85" t="str">
        <f>'Ashby Road B'!AM12</f>
        <v/>
      </c>
      <c r="H79" s="85">
        <f>'Ashby Road B'!AN12</f>
        <v>2600182</v>
      </c>
      <c r="I79" s="87">
        <f>'Ashby Road B'!AP12</f>
        <v>-0.35294117647058698</v>
      </c>
      <c r="K79" s="85"/>
      <c r="L79" s="85"/>
    </row>
    <row r="80" spans="1:12" x14ac:dyDescent="0.4">
      <c r="A80" s="12">
        <v>79</v>
      </c>
      <c r="B80" s="12">
        <f t="shared" si="3"/>
        <v>79</v>
      </c>
      <c r="C80" s="9" t="str">
        <f>'Sporting Lions'!A12</f>
        <v>Lee Johnson</v>
      </c>
      <c r="D80" s="9" t="s">
        <v>106</v>
      </c>
      <c r="E80" s="85">
        <f>'Sporting Lions'!AI12</f>
        <v>2</v>
      </c>
      <c r="F80" s="87">
        <f>'Sporting Lions'!AK12</f>
        <v>26</v>
      </c>
      <c r="G80" s="85" t="str">
        <f>'Sporting Lions'!AM12</f>
        <v/>
      </c>
      <c r="H80" s="85">
        <f>'Sporting Lions'!AN12</f>
        <v>2600052</v>
      </c>
      <c r="I80" s="87">
        <f>'Sporting Lions'!AP12</f>
        <v>-0.6875</v>
      </c>
      <c r="K80" s="85"/>
      <c r="L80" s="85"/>
    </row>
    <row r="81" spans="1:12" x14ac:dyDescent="0.4">
      <c r="A81" s="12">
        <v>80</v>
      </c>
      <c r="B81" s="12">
        <f t="shared" si="3"/>
        <v>80</v>
      </c>
      <c r="C81" s="9" t="str">
        <f>'Ashby Road B'!A13</f>
        <v>Alf Shore</v>
      </c>
      <c r="D81" s="9" t="s">
        <v>107</v>
      </c>
      <c r="E81" s="85">
        <f>'Ashby Road B'!AI13</f>
        <v>10</v>
      </c>
      <c r="F81" s="87">
        <f>'Ashby Road B'!AK13</f>
        <v>25.7</v>
      </c>
      <c r="G81" s="85" t="str">
        <f>'Ashby Road B'!AM13</f>
        <v/>
      </c>
      <c r="H81" s="85">
        <f>'Ashby Road B'!AN13</f>
        <v>2570257</v>
      </c>
      <c r="I81" s="87">
        <f>'Ashby Road B'!AP13</f>
        <v>-0.35882352941176521</v>
      </c>
      <c r="K81" s="85"/>
      <c r="L81" s="85"/>
    </row>
    <row r="82" spans="1:12" x14ac:dyDescent="0.4">
      <c r="A82" s="12">
        <v>81</v>
      </c>
      <c r="B82" s="12">
        <f t="shared" si="3"/>
        <v>81</v>
      </c>
      <c r="C82" s="9" t="str">
        <f>'Hinckley Phoenix'!A13</f>
        <v>Kurt Challifour</v>
      </c>
      <c r="D82" s="9" t="s">
        <v>8</v>
      </c>
      <c r="E82" s="85">
        <f>'Hinckley Phoenix'!AI13</f>
        <v>9</v>
      </c>
      <c r="F82" s="87">
        <f>'Hinckley Phoenix'!AK13</f>
        <v>25.666666666666668</v>
      </c>
      <c r="G82" s="85" t="str">
        <f>'Hinckley Phoenix'!AM13</f>
        <v/>
      </c>
      <c r="H82" s="85">
        <f>'Hinckley Phoenix'!AN13</f>
        <v>2566897.666666667</v>
      </c>
      <c r="I82" s="87" t="str">
        <f>'Hinckley Phoenix'!AP13</f>
        <v/>
      </c>
      <c r="K82" s="85"/>
      <c r="L82" s="85"/>
    </row>
    <row r="83" spans="1:12" x14ac:dyDescent="0.4">
      <c r="A83" s="12">
        <v>82</v>
      </c>
      <c r="B83" s="12">
        <f t="shared" si="3"/>
        <v>82</v>
      </c>
      <c r="C83" s="9" t="str">
        <f>Hounds!A12</f>
        <v>Claire Barnes</v>
      </c>
      <c r="D83" s="9" t="s">
        <v>146</v>
      </c>
      <c r="E83" s="85">
        <f>Hounds!AI12</f>
        <v>6</v>
      </c>
      <c r="F83" s="87">
        <f>Hounds!AK12</f>
        <v>25.666666666666668</v>
      </c>
      <c r="G83" s="85" t="str">
        <f>Hounds!AM12</f>
        <v/>
      </c>
      <c r="H83" s="85">
        <f>Hounds!AN12</f>
        <v>2566820.666666667</v>
      </c>
      <c r="I83" s="87">
        <f>Hounds!AP12</f>
        <v>0.8095238095238102</v>
      </c>
      <c r="K83" s="85"/>
      <c r="L83" s="85"/>
    </row>
    <row r="84" spans="1:12" x14ac:dyDescent="0.4">
      <c r="A84" s="12">
        <v>83</v>
      </c>
      <c r="B84" s="12">
        <f t="shared" si="3"/>
        <v>83</v>
      </c>
      <c r="C84" s="9" t="str">
        <f>Hounds!A13</f>
        <v>Chris Allen</v>
      </c>
      <c r="D84" s="9" t="s">
        <v>146</v>
      </c>
      <c r="E84" s="85">
        <f>Hounds!AI13</f>
        <v>8</v>
      </c>
      <c r="F84" s="87">
        <f>Hounds!AK13</f>
        <v>25.375</v>
      </c>
      <c r="G84" s="85" t="str">
        <f>Hounds!AM13</f>
        <v/>
      </c>
      <c r="H84" s="85">
        <f>Hounds!AN13</f>
        <v>2537703</v>
      </c>
      <c r="I84" s="87" t="str">
        <f>Hounds!AP13</f>
        <v/>
      </c>
      <c r="K84" s="85"/>
      <c r="L84" s="85"/>
    </row>
    <row r="85" spans="1:12" x14ac:dyDescent="0.4">
      <c r="A85" s="12">
        <v>84</v>
      </c>
      <c r="B85" s="12">
        <f t="shared" si="3"/>
        <v>84</v>
      </c>
      <c r="C85" s="9" t="str">
        <f>'Hinckley Phoenix'!A14</f>
        <v>Barry Robinson</v>
      </c>
      <c r="D85" s="9" t="s">
        <v>8</v>
      </c>
      <c r="E85" s="85">
        <f>'Hinckley Phoenix'!AI14</f>
        <v>9</v>
      </c>
      <c r="F85" s="87">
        <f>'Hinckley Phoenix'!AK14</f>
        <v>25.333333333333332</v>
      </c>
      <c r="G85" s="85" t="str">
        <f>'Hinckley Phoenix'!AM14</f>
        <v/>
      </c>
      <c r="H85" s="85">
        <f>'Hinckley Phoenix'!AN14</f>
        <v>2533561.333333333</v>
      </c>
      <c r="I85" s="87">
        <f>'Hinckley Phoenix'!AP14</f>
        <v>0.4047619047619051</v>
      </c>
      <c r="K85" s="85"/>
      <c r="L85" s="85"/>
    </row>
    <row r="86" spans="1:12" x14ac:dyDescent="0.4">
      <c r="A86" s="12">
        <v>85</v>
      </c>
      <c r="B86" s="12">
        <f t="shared" si="3"/>
        <v>85</v>
      </c>
      <c r="C86" s="9" t="str">
        <f>Smallshaws!A12</f>
        <v>Michael Stephens</v>
      </c>
      <c r="D86" s="9" t="s">
        <v>9</v>
      </c>
      <c r="E86" s="85">
        <f>Smallshaws!AI12</f>
        <v>10</v>
      </c>
      <c r="F86" s="87">
        <f>Smallshaws!AK12</f>
        <v>25.2</v>
      </c>
      <c r="G86" s="12" t="str">
        <f>Smallshaws!AM12</f>
        <v/>
      </c>
      <c r="H86" s="85">
        <f>Smallshaws!AN12</f>
        <v>2520252</v>
      </c>
      <c r="I86" s="87" t="str">
        <f>Smallshaws!AP12</f>
        <v/>
      </c>
      <c r="K86" s="85"/>
      <c r="L86" s="85"/>
    </row>
    <row r="87" spans="1:12" x14ac:dyDescent="0.4">
      <c r="A87" s="12">
        <v>86</v>
      </c>
      <c r="B87" s="12">
        <f t="shared" si="3"/>
        <v>86</v>
      </c>
      <c r="C87" s="9" t="str">
        <f>Hounds!A14</f>
        <v>Richard Allen</v>
      </c>
      <c r="D87" s="9" t="s">
        <v>146</v>
      </c>
      <c r="E87" s="85">
        <f>Hounds!AI14</f>
        <v>7</v>
      </c>
      <c r="F87" s="87">
        <f>Hounds!AK14</f>
        <v>25.142857142857142</v>
      </c>
      <c r="G87" s="85" t="str">
        <f>Hounds!AM14</f>
        <v/>
      </c>
      <c r="H87" s="85">
        <f>Hounds!AN14</f>
        <v>2514461.7142857141</v>
      </c>
      <c r="I87" s="87" t="str">
        <f>Hounds!AP14</f>
        <v/>
      </c>
      <c r="K87" s="85"/>
      <c r="L87" s="85"/>
    </row>
    <row r="88" spans="1:12" x14ac:dyDescent="0.4">
      <c r="A88" s="12">
        <v>87</v>
      </c>
      <c r="B88" s="12">
        <f t="shared" si="3"/>
        <v>87</v>
      </c>
      <c r="C88" s="9" t="str">
        <f>'Ashby Road'!A13</f>
        <v>Jennifer White</v>
      </c>
      <c r="D88" s="9" t="s">
        <v>7</v>
      </c>
      <c r="E88" s="85">
        <f>'Ashby Road'!AI13</f>
        <v>4</v>
      </c>
      <c r="F88" s="87">
        <f>'Ashby Road'!AK13</f>
        <v>25</v>
      </c>
      <c r="G88" s="85" t="str">
        <f>'Ashby Road'!AM13</f>
        <v/>
      </c>
      <c r="H88" s="85">
        <f>'Ashby Road'!AN13</f>
        <v>2500100</v>
      </c>
      <c r="I88" s="87" t="str">
        <f>'Ashby Road'!AP13</f>
        <v/>
      </c>
      <c r="K88" s="85"/>
      <c r="L88" s="85"/>
    </row>
    <row r="89" spans="1:12" x14ac:dyDescent="0.4">
      <c r="A89" s="12">
        <v>88</v>
      </c>
      <c r="B89" s="12">
        <f t="shared" si="3"/>
        <v>88</v>
      </c>
      <c r="C89" s="9" t="str">
        <f>Smallshaws!A13</f>
        <v>Bob Wainwright</v>
      </c>
      <c r="D89" s="9" t="s">
        <v>9</v>
      </c>
      <c r="E89" s="85">
        <f>Smallshaws!AI13</f>
        <v>8</v>
      </c>
      <c r="F89" s="87">
        <f>Smallshaws!AK13</f>
        <v>24.875</v>
      </c>
      <c r="G89" s="12" t="str">
        <f>Smallshaws!AM13</f>
        <v/>
      </c>
      <c r="H89" s="85">
        <f>Smallshaws!AN13</f>
        <v>2487699</v>
      </c>
      <c r="I89" s="87" t="str">
        <f>Smallshaws!AP13</f>
        <v/>
      </c>
      <c r="K89" s="85"/>
      <c r="L89" s="85"/>
    </row>
    <row r="90" spans="1:12" x14ac:dyDescent="0.4">
      <c r="A90" s="12">
        <v>89</v>
      </c>
      <c r="B90" s="12">
        <f t="shared" si="3"/>
        <v>89</v>
      </c>
      <c r="C90" s="9" t="str">
        <f>Smallshaws!A14</f>
        <v>Chris Slimm</v>
      </c>
      <c r="D90" s="9" t="s">
        <v>9</v>
      </c>
      <c r="E90" s="85">
        <f>Smallshaws!AI14</f>
        <v>7</v>
      </c>
      <c r="F90" s="87">
        <f>Smallshaws!AK14</f>
        <v>24.714285714285715</v>
      </c>
      <c r="G90" s="12" t="str">
        <f>Smallshaws!AM14</f>
        <v/>
      </c>
      <c r="H90" s="85">
        <f>Smallshaws!AN14</f>
        <v>2471601.5714285714</v>
      </c>
      <c r="I90" s="87">
        <f>Smallshaws!AP14</f>
        <v>-0.2857142857142847</v>
      </c>
      <c r="K90" s="85"/>
      <c r="L90" s="85"/>
    </row>
    <row r="91" spans="1:12" x14ac:dyDescent="0.4">
      <c r="A91" s="12">
        <v>90</v>
      </c>
      <c r="B91" s="12">
        <f t="shared" si="3"/>
        <v>90</v>
      </c>
      <c r="C91" s="9" t="str">
        <f>'Hinckley Phoenix'!A15</f>
        <v>Fred Knowles</v>
      </c>
      <c r="D91" s="9" t="s">
        <v>8</v>
      </c>
      <c r="E91" s="85">
        <f>'Hinckley Phoenix'!AI15</f>
        <v>6</v>
      </c>
      <c r="F91" s="87">
        <f>'Hinckley Phoenix'!AK15</f>
        <v>24.333333333333332</v>
      </c>
      <c r="G91" s="85" t="str">
        <f>'Hinckley Phoenix'!AM15</f>
        <v/>
      </c>
      <c r="H91" s="85">
        <f>'Hinckley Phoenix'!AN15</f>
        <v>2433479.333333333</v>
      </c>
      <c r="I91" s="87" t="str">
        <f>'Hinckley Phoenix'!AP15</f>
        <v/>
      </c>
      <c r="K91" s="85"/>
      <c r="L91" s="85"/>
    </row>
    <row r="92" spans="1:12" x14ac:dyDescent="0.4">
      <c r="A92" s="12">
        <v>91</v>
      </c>
      <c r="B92" s="12">
        <f t="shared" si="3"/>
        <v>91</v>
      </c>
      <c r="C92" s="9" t="str">
        <f>'Sporting Lions'!A13</f>
        <v>Mollie Harris</v>
      </c>
      <c r="D92" s="9" t="s">
        <v>106</v>
      </c>
      <c r="E92" s="85">
        <f>'Sporting Lions'!AI13</f>
        <v>7</v>
      </c>
      <c r="F92" s="87">
        <f>'Sporting Lions'!AK13</f>
        <v>24.285714285714285</v>
      </c>
      <c r="G92" s="85" t="str">
        <f>'Sporting Lions'!AM13</f>
        <v/>
      </c>
      <c r="H92" s="85">
        <f>'Sporting Lions'!AN13</f>
        <v>2428741.4285714286</v>
      </c>
      <c r="I92" s="87">
        <f>'Sporting Lions'!AP13</f>
        <v>-0.7142857142857153</v>
      </c>
      <c r="K92" s="85"/>
      <c r="L92" s="85"/>
    </row>
    <row r="93" spans="1:12" x14ac:dyDescent="0.4">
      <c r="A93" s="12">
        <v>92</v>
      </c>
      <c r="B93" s="12">
        <f t="shared" si="3"/>
        <v>92</v>
      </c>
      <c r="C93" s="9" t="str">
        <f>Hounds!A15</f>
        <v>Denise Kato</v>
      </c>
      <c r="D93" s="9" t="s">
        <v>146</v>
      </c>
      <c r="E93" s="85">
        <f>Hounds!AI15</f>
        <v>8</v>
      </c>
      <c r="F93" s="87">
        <f>Hounds!AK15</f>
        <v>24.25</v>
      </c>
      <c r="G93" s="85" t="str">
        <f>Hounds!AM15</f>
        <v/>
      </c>
      <c r="H93" s="85">
        <f>Hounds!AN15</f>
        <v>2425194</v>
      </c>
      <c r="I93" s="87" t="str">
        <f>Hounds!AP15</f>
        <v/>
      </c>
      <c r="K93" s="85"/>
      <c r="L93" s="85"/>
    </row>
    <row r="94" spans="1:12" x14ac:dyDescent="0.4">
      <c r="A94" s="12">
        <v>93</v>
      </c>
      <c r="B94" s="12">
        <f t="shared" si="3"/>
        <v>93</v>
      </c>
      <c r="C94" s="9" t="str">
        <f>Hounds!A16</f>
        <v>Susan Edwards</v>
      </c>
      <c r="D94" s="9" t="s">
        <v>146</v>
      </c>
      <c r="E94" s="85">
        <f>Hounds!AI16</f>
        <v>2</v>
      </c>
      <c r="F94" s="87">
        <f>Hounds!AK16</f>
        <v>24</v>
      </c>
      <c r="G94" s="85" t="str">
        <f>Hounds!AM16</f>
        <v/>
      </c>
      <c r="H94" s="85">
        <f>Hounds!AN16</f>
        <v>2400048</v>
      </c>
      <c r="I94" s="87" t="str">
        <f>Hounds!AP16</f>
        <v/>
      </c>
      <c r="K94" s="85"/>
      <c r="L94" s="85"/>
    </row>
    <row r="95" spans="1:12" x14ac:dyDescent="0.4">
      <c r="A95" s="12">
        <v>94</v>
      </c>
      <c r="B95" s="12">
        <f t="shared" si="3"/>
        <v>94</v>
      </c>
      <c r="C95" s="9" t="str">
        <f>'New Plough'!A12</f>
        <v>Adam Bray</v>
      </c>
      <c r="D95" s="9" t="s">
        <v>139</v>
      </c>
      <c r="E95" s="85">
        <f>'New Plough'!AI12</f>
        <v>5</v>
      </c>
      <c r="F95" s="87">
        <f>'New Plough'!AK12</f>
        <v>23.8</v>
      </c>
      <c r="G95" s="85" t="str">
        <f>'New Plough'!AM12</f>
        <v/>
      </c>
      <c r="H95" s="85">
        <f>'New Plough'!AN12</f>
        <v>2380119</v>
      </c>
      <c r="I95" s="87" t="str">
        <f>'New Plough'!AP12</f>
        <v/>
      </c>
      <c r="K95" s="85"/>
      <c r="L95" s="85"/>
    </row>
    <row r="96" spans="1:12" x14ac:dyDescent="0.4">
      <c r="A96" s="12">
        <v>95</v>
      </c>
      <c r="B96" s="12">
        <f t="shared" si="3"/>
        <v>95</v>
      </c>
      <c r="C96" s="9" t="str">
        <f>Hounds!A17</f>
        <v>Colin Smith</v>
      </c>
      <c r="D96" s="9" t="s">
        <v>146</v>
      </c>
      <c r="E96" s="85">
        <f>Hounds!AI17</f>
        <v>8</v>
      </c>
      <c r="F96" s="87">
        <f>Hounds!AK17</f>
        <v>23.625</v>
      </c>
      <c r="G96" s="85" t="str">
        <f>Hounds!AM17</f>
        <v/>
      </c>
      <c r="H96" s="85">
        <f>Hounds!AN17</f>
        <v>2362689</v>
      </c>
      <c r="I96" s="87" t="str">
        <f>Hounds!AP17</f>
        <v/>
      </c>
      <c r="K96" s="85"/>
      <c r="L96" s="85"/>
    </row>
    <row r="97" spans="1:12" x14ac:dyDescent="0.4">
      <c r="A97" s="12">
        <v>96</v>
      </c>
      <c r="B97" s="12" t="str">
        <f t="shared" si="3"/>
        <v>=</v>
      </c>
      <c r="C97" s="9" t="str">
        <f>'New Plough'!A13</f>
        <v>Paul Boorman</v>
      </c>
      <c r="D97" s="9" t="s">
        <v>139</v>
      </c>
      <c r="E97" s="85">
        <f>'New Plough'!AI13</f>
        <v>1</v>
      </c>
      <c r="F97" s="87">
        <f>'New Plough'!AK13</f>
        <v>23</v>
      </c>
      <c r="G97" s="85" t="str">
        <f>'New Plough'!AM13</f>
        <v/>
      </c>
      <c r="H97" s="85">
        <f>'New Plough'!AN13</f>
        <v>2300023</v>
      </c>
      <c r="I97" s="87" t="str">
        <f>'New Plough'!AP13</f>
        <v/>
      </c>
      <c r="K97" s="85"/>
      <c r="L97" s="85"/>
    </row>
    <row r="98" spans="1:12" x14ac:dyDescent="0.4">
      <c r="A98" s="12">
        <v>97</v>
      </c>
      <c r="B98" s="12">
        <f t="shared" si="3"/>
        <v>97</v>
      </c>
      <c r="C98" s="9" t="str">
        <f>'New Plough'!A14</f>
        <v>Emma Bray</v>
      </c>
      <c r="D98" s="9" t="s">
        <v>139</v>
      </c>
      <c r="E98" s="85">
        <f>'New Plough'!AI14</f>
        <v>1</v>
      </c>
      <c r="F98" s="87">
        <f>'New Plough'!AK14</f>
        <v>23</v>
      </c>
      <c r="G98" s="85" t="str">
        <f>'New Plough'!AM14</f>
        <v/>
      </c>
      <c r="H98" s="85">
        <f>'New Plough'!AN14</f>
        <v>2300023</v>
      </c>
      <c r="I98" s="87" t="str">
        <f>'New Plough'!AP14</f>
        <v/>
      </c>
      <c r="K98" s="85"/>
      <c r="L98" s="85"/>
    </row>
    <row r="99" spans="1:12" x14ac:dyDescent="0.4">
      <c r="A99" s="12">
        <v>98</v>
      </c>
      <c r="B99" s="12">
        <f t="shared" si="3"/>
        <v>98</v>
      </c>
      <c r="C99" s="9" t="str">
        <f>'Sporting Lions'!A14</f>
        <v>Ken Paulley</v>
      </c>
      <c r="D99" s="9" t="s">
        <v>106</v>
      </c>
      <c r="E99" s="85">
        <f>'Sporting Lions'!AI14</f>
        <v>8</v>
      </c>
      <c r="F99" s="87">
        <f>'Sporting Lions'!AK14</f>
        <v>22.875</v>
      </c>
      <c r="G99" s="85" t="str">
        <f>'Sporting Lions'!AM14</f>
        <v/>
      </c>
      <c r="H99" s="85">
        <f>'Sporting Lions'!AN14</f>
        <v>2287683</v>
      </c>
      <c r="I99" s="87" t="str">
        <f>'Sporting Lions'!AP14</f>
        <v/>
      </c>
      <c r="K99" s="85"/>
      <c r="L99" s="85"/>
    </row>
    <row r="100" spans="1:12" x14ac:dyDescent="0.4">
      <c r="A100" s="12">
        <v>99</v>
      </c>
      <c r="B100" s="12">
        <f t="shared" si="3"/>
        <v>99</v>
      </c>
      <c r="C100" s="9" t="str">
        <f>Smallshaws!A15</f>
        <v>Elaine Metcalfe</v>
      </c>
      <c r="D100" s="9" t="s">
        <v>9</v>
      </c>
      <c r="E100" s="85">
        <f>Smallshaws!AI15</f>
        <v>2</v>
      </c>
      <c r="F100" s="87">
        <f>Smallshaws!AK15</f>
        <v>22.5</v>
      </c>
      <c r="G100" s="12" t="str">
        <f>Smallshaws!AM15</f>
        <v/>
      </c>
      <c r="H100" s="85">
        <f>Smallshaws!AN15</f>
        <v>2250045</v>
      </c>
      <c r="I100" s="87" t="str">
        <f>Smallshaws!AP15</f>
        <v/>
      </c>
      <c r="K100" s="85"/>
      <c r="L100" s="85"/>
    </row>
    <row r="101" spans="1:12" x14ac:dyDescent="0.4">
      <c r="A101" s="12">
        <v>100</v>
      </c>
      <c r="B101" s="12">
        <f t="shared" si="3"/>
        <v>100</v>
      </c>
      <c r="C101" s="9" t="str">
        <f>Hounds!A18</f>
        <v>Brian Allen</v>
      </c>
      <c r="D101" s="9" t="s">
        <v>146</v>
      </c>
      <c r="E101" s="85">
        <f>Hounds!AI18</f>
        <v>6</v>
      </c>
      <c r="F101" s="87">
        <f>Hounds!AK18</f>
        <v>22.166666666666668</v>
      </c>
      <c r="G101" s="85" t="str">
        <f>Hounds!AM18</f>
        <v/>
      </c>
      <c r="H101" s="85">
        <f>Hounds!AN18</f>
        <v>2216799.666666667</v>
      </c>
      <c r="I101" s="87">
        <f>Hounds!AP18</f>
        <v>-0.89999999999999858</v>
      </c>
      <c r="K101" s="85"/>
      <c r="L101" s="85"/>
    </row>
    <row r="102" spans="1:12" x14ac:dyDescent="0.4">
      <c r="A102" s="12">
        <v>101</v>
      </c>
      <c r="B102" s="12">
        <f t="shared" si="3"/>
        <v>101</v>
      </c>
      <c r="C102" s="9" t="str">
        <f>'Ashby Road B'!A14</f>
        <v>John Marlow</v>
      </c>
      <c r="D102" s="9" t="s">
        <v>107</v>
      </c>
      <c r="E102" s="85">
        <f>'Ashby Road B'!AI14</f>
        <v>4</v>
      </c>
      <c r="F102" s="87">
        <f>'Ashby Road B'!AK14</f>
        <v>22</v>
      </c>
      <c r="G102" s="85" t="str">
        <f>'Ashby Road B'!AM14</f>
        <v/>
      </c>
      <c r="H102" s="85">
        <f>'Ashby Road B'!AN14</f>
        <v>2200088</v>
      </c>
      <c r="I102" s="87" t="str">
        <f>'Ashby Road B'!AP14</f>
        <v/>
      </c>
      <c r="K102" s="85"/>
      <c r="L102" s="85"/>
    </row>
    <row r="103" spans="1:12" x14ac:dyDescent="0.4">
      <c r="A103" s="12">
        <v>102</v>
      </c>
      <c r="B103" s="12">
        <f t="shared" si="3"/>
        <v>102</v>
      </c>
      <c r="C103" s="9" t="str">
        <f>'Hinckley Phoenix'!A16</f>
        <v>Mark Haskins</v>
      </c>
      <c r="D103" s="9" t="s">
        <v>8</v>
      </c>
      <c r="E103" s="85">
        <f>'Hinckley Phoenix'!AI16</f>
        <v>3</v>
      </c>
      <c r="F103" s="87">
        <f>'Hinckley Phoenix'!AK16</f>
        <v>22</v>
      </c>
      <c r="G103" s="85" t="str">
        <f>'Hinckley Phoenix'!AM16</f>
        <v/>
      </c>
      <c r="H103" s="85">
        <f>'Hinckley Phoenix'!AN16</f>
        <v>2200066</v>
      </c>
      <c r="I103" s="87" t="str">
        <f>'Hinckley Phoenix'!AP16</f>
        <v/>
      </c>
      <c r="K103" s="85"/>
      <c r="L103" s="85"/>
    </row>
    <row r="104" spans="1:12" x14ac:dyDescent="0.4">
      <c r="A104" s="12">
        <v>103</v>
      </c>
      <c r="B104" s="12">
        <f t="shared" ref="B104:B135" si="4">IF(E105&gt;0,IF(H105=H104,"=",A104),0)</f>
        <v>103</v>
      </c>
      <c r="C104" s="9" t="str">
        <f>Smallshaws!A16</f>
        <v>Olivia Wainwright</v>
      </c>
      <c r="D104" s="9" t="s">
        <v>9</v>
      </c>
      <c r="E104" s="85">
        <f>Smallshaws!AI16</f>
        <v>1</v>
      </c>
      <c r="F104" s="87">
        <f>Smallshaws!AK16</f>
        <v>22</v>
      </c>
      <c r="G104" s="12" t="str">
        <f>Smallshaws!AM16</f>
        <v/>
      </c>
      <c r="H104" s="85">
        <f>Smallshaws!AN16</f>
        <v>2200022</v>
      </c>
      <c r="I104" s="87" t="str">
        <f>Smallshaws!AP16</f>
        <v/>
      </c>
      <c r="K104" s="85"/>
      <c r="L104" s="85"/>
    </row>
    <row r="105" spans="1:12" x14ac:dyDescent="0.4">
      <c r="A105" s="12">
        <v>104</v>
      </c>
      <c r="B105" s="12">
        <f t="shared" si="4"/>
        <v>104</v>
      </c>
      <c r="C105" s="9" t="str">
        <f>'Ashby Road'!A14</f>
        <v>Matt Roche</v>
      </c>
      <c r="D105" s="9" t="s">
        <v>7</v>
      </c>
      <c r="E105" s="85">
        <f>'Ashby Road'!AI14</f>
        <v>9</v>
      </c>
      <c r="F105" s="87">
        <f>'Ashby Road'!AK14</f>
        <v>21.555555555555557</v>
      </c>
      <c r="G105" s="85" t="str">
        <f>'Ashby Road'!AM14</f>
        <v/>
      </c>
      <c r="H105" s="85">
        <f>'Ashby Road'!AN14</f>
        <v>2155749.5555555555</v>
      </c>
      <c r="I105" s="87">
        <f>'Ashby Road'!AP14</f>
        <v>-1.2444444444444436</v>
      </c>
      <c r="K105" s="85"/>
      <c r="L105" s="85"/>
    </row>
    <row r="106" spans="1:12" x14ac:dyDescent="0.4">
      <c r="A106" s="12">
        <v>105</v>
      </c>
      <c r="B106" s="12">
        <f t="shared" si="4"/>
        <v>105</v>
      </c>
      <c r="C106" s="9" t="str">
        <f>'Hinckley Phoenix'!A17</f>
        <v>Stuart Newbold</v>
      </c>
      <c r="D106" s="9" t="s">
        <v>8</v>
      </c>
      <c r="E106" s="85">
        <f>'Hinckley Phoenix'!AI17</f>
        <v>10</v>
      </c>
      <c r="F106" s="87">
        <f>'Hinckley Phoenix'!AK17</f>
        <v>21.1</v>
      </c>
      <c r="G106" s="85" t="str">
        <f>'Hinckley Phoenix'!AM17</f>
        <v/>
      </c>
      <c r="H106" s="85">
        <f>'Hinckley Phoenix'!AN17</f>
        <v>2110211</v>
      </c>
      <c r="I106" s="87" t="str">
        <f>'Hinckley Phoenix'!AP17</f>
        <v/>
      </c>
      <c r="K106" s="85"/>
      <c r="L106" s="85"/>
    </row>
    <row r="107" spans="1:12" x14ac:dyDescent="0.4">
      <c r="A107" s="12">
        <v>106</v>
      </c>
      <c r="B107" s="12" t="str">
        <f t="shared" si="4"/>
        <v>=</v>
      </c>
      <c r="C107" s="9">
        <f>Trojans!A15</f>
        <v>0</v>
      </c>
      <c r="D107" s="9" t="s">
        <v>10</v>
      </c>
      <c r="E107" s="85" t="str">
        <f>Trojans!AI15</f>
        <v/>
      </c>
      <c r="F107" s="87" t="str">
        <f>Trojans!AK15</f>
        <v/>
      </c>
      <c r="G107" s="85" t="str">
        <f>Trojans!AM15</f>
        <v/>
      </c>
      <c r="H107" s="85">
        <f>Trojans!AN15</f>
        <v>0</v>
      </c>
      <c r="I107" s="87" t="str">
        <f>Trojans!AP15</f>
        <v/>
      </c>
      <c r="K107" s="85"/>
      <c r="L107" s="85"/>
    </row>
    <row r="108" spans="1:12" x14ac:dyDescent="0.4">
      <c r="A108" s="12">
        <v>107</v>
      </c>
      <c r="B108" s="12" t="str">
        <f t="shared" si="4"/>
        <v>=</v>
      </c>
      <c r="C108" s="9">
        <f>Trojans!A16</f>
        <v>0</v>
      </c>
      <c r="D108" s="9" t="s">
        <v>10</v>
      </c>
      <c r="E108" s="85" t="str">
        <f>Trojans!AI16</f>
        <v/>
      </c>
      <c r="F108" s="87" t="str">
        <f>Trojans!AK16</f>
        <v/>
      </c>
      <c r="G108" s="85" t="str">
        <f>Trojans!AM16</f>
        <v/>
      </c>
      <c r="H108" s="85">
        <f>Trojans!AN16</f>
        <v>0</v>
      </c>
      <c r="I108" s="87" t="str">
        <f>Trojans!AP16</f>
        <v/>
      </c>
      <c r="K108" s="85"/>
      <c r="L108" s="85"/>
    </row>
    <row r="109" spans="1:12" x14ac:dyDescent="0.4">
      <c r="A109" s="12">
        <v>108</v>
      </c>
      <c r="B109" s="12" t="str">
        <f t="shared" si="4"/>
        <v>=</v>
      </c>
      <c r="C109" s="9">
        <f>Trojans!A17</f>
        <v>0</v>
      </c>
      <c r="D109" s="9" t="s">
        <v>10</v>
      </c>
      <c r="E109" s="85" t="str">
        <f>Trojans!AI17</f>
        <v/>
      </c>
      <c r="F109" s="87" t="str">
        <f>Trojans!AK17</f>
        <v/>
      </c>
      <c r="G109" s="85" t="str">
        <f>Trojans!AM17</f>
        <v/>
      </c>
      <c r="H109" s="85">
        <f>Trojans!AN17</f>
        <v>0</v>
      </c>
      <c r="I109" s="87" t="str">
        <f>Trojans!AP17</f>
        <v/>
      </c>
      <c r="K109" s="85"/>
      <c r="L109" s="85"/>
    </row>
    <row r="110" spans="1:12" x14ac:dyDescent="0.4">
      <c r="A110" s="12">
        <v>109</v>
      </c>
      <c r="B110" s="12" t="str">
        <f t="shared" si="4"/>
        <v>=</v>
      </c>
      <c r="C110" s="9">
        <f>Trojans!A18</f>
        <v>0</v>
      </c>
      <c r="D110" s="9" t="s">
        <v>10</v>
      </c>
      <c r="E110" s="85" t="str">
        <f>Trojans!AI18</f>
        <v/>
      </c>
      <c r="F110" s="87" t="str">
        <f>Trojans!AK18</f>
        <v/>
      </c>
      <c r="G110" s="85" t="str">
        <f>Trojans!AM18</f>
        <v/>
      </c>
      <c r="H110" s="85">
        <f>Trojans!AN18</f>
        <v>0</v>
      </c>
      <c r="I110" s="87" t="str">
        <f>Trojans!AP18</f>
        <v/>
      </c>
      <c r="K110" s="85"/>
      <c r="L110" s="85"/>
    </row>
    <row r="111" spans="1:12" x14ac:dyDescent="0.4">
      <c r="A111" s="12">
        <v>110</v>
      </c>
      <c r="B111" s="12" t="str">
        <f t="shared" si="4"/>
        <v>=</v>
      </c>
      <c r="C111" s="9">
        <f>Trojans!A19</f>
        <v>0</v>
      </c>
      <c r="D111" s="9" t="s">
        <v>10</v>
      </c>
      <c r="E111" s="85" t="str">
        <f>Trojans!AI19</f>
        <v/>
      </c>
      <c r="F111" s="87" t="str">
        <f>Trojans!AK19</f>
        <v/>
      </c>
      <c r="G111" s="85" t="str">
        <f>Trojans!AM19</f>
        <v/>
      </c>
      <c r="H111" s="85">
        <f>Trojans!AN19</f>
        <v>0</v>
      </c>
      <c r="I111" s="87" t="str">
        <f>Trojans!AP19</f>
        <v/>
      </c>
      <c r="K111" s="85"/>
      <c r="L111" s="85"/>
    </row>
    <row r="112" spans="1:12" x14ac:dyDescent="0.4">
      <c r="A112" s="12">
        <v>111</v>
      </c>
      <c r="B112" s="12" t="str">
        <f t="shared" si="4"/>
        <v>=</v>
      </c>
      <c r="C112" s="9">
        <f>Trojans!A20</f>
        <v>0</v>
      </c>
      <c r="D112" s="9" t="s">
        <v>10</v>
      </c>
      <c r="E112" s="85" t="str">
        <f>Trojans!AI20</f>
        <v/>
      </c>
      <c r="F112" s="87" t="str">
        <f>Trojans!AK20</f>
        <v/>
      </c>
      <c r="G112" s="85" t="str">
        <f>Trojans!AM20</f>
        <v/>
      </c>
      <c r="H112" s="85">
        <f>Trojans!AN20</f>
        <v>0</v>
      </c>
      <c r="I112" s="87" t="str">
        <f>Trojans!AP20</f>
        <v/>
      </c>
      <c r="K112" s="85"/>
      <c r="L112" s="85"/>
    </row>
    <row r="113" spans="1:12" x14ac:dyDescent="0.4">
      <c r="A113" s="12">
        <v>112</v>
      </c>
      <c r="B113" s="12" t="str">
        <f t="shared" si="4"/>
        <v>=</v>
      </c>
      <c r="C113" s="9">
        <f>Trojans!A21</f>
        <v>0</v>
      </c>
      <c r="D113" s="9" t="s">
        <v>10</v>
      </c>
      <c r="E113" s="85" t="str">
        <f>Trojans!AI21</f>
        <v/>
      </c>
      <c r="F113" s="87" t="str">
        <f>Trojans!AK21</f>
        <v/>
      </c>
      <c r="G113" s="85" t="str">
        <f>Trojans!AM21</f>
        <v/>
      </c>
      <c r="H113" s="85">
        <f>Trojans!AN21</f>
        <v>0</v>
      </c>
      <c r="I113" s="87" t="str">
        <f>Trojans!AP21</f>
        <v/>
      </c>
      <c r="K113" s="85"/>
      <c r="L113" s="85"/>
    </row>
    <row r="114" spans="1:12" x14ac:dyDescent="0.4">
      <c r="A114" s="12">
        <v>113</v>
      </c>
      <c r="B114" s="12" t="str">
        <f t="shared" si="4"/>
        <v>=</v>
      </c>
      <c r="C114" s="9">
        <f>Trojans!A22</f>
        <v>0</v>
      </c>
      <c r="D114" s="9" t="s">
        <v>10</v>
      </c>
      <c r="E114" s="85" t="str">
        <f>Trojans!AI22</f>
        <v/>
      </c>
      <c r="F114" s="87" t="str">
        <f>Trojans!AK22</f>
        <v/>
      </c>
      <c r="G114" s="85" t="str">
        <f>Trojans!AM22</f>
        <v/>
      </c>
      <c r="H114" s="85">
        <f>Trojans!AN22</f>
        <v>0</v>
      </c>
      <c r="I114" s="87" t="str">
        <f>Trojans!AP22</f>
        <v/>
      </c>
      <c r="K114" s="85"/>
      <c r="L114" s="85"/>
    </row>
    <row r="115" spans="1:12" x14ac:dyDescent="0.4">
      <c r="A115" s="12">
        <v>114</v>
      </c>
      <c r="B115" s="12" t="str">
        <f t="shared" si="4"/>
        <v>=</v>
      </c>
      <c r="C115" s="9">
        <f>'Sporting Lions'!A15</f>
        <v>0</v>
      </c>
      <c r="D115" s="9" t="s">
        <v>106</v>
      </c>
      <c r="E115" s="85" t="str">
        <f>'Sporting Lions'!AI15</f>
        <v/>
      </c>
      <c r="F115" s="87" t="str">
        <f>'Sporting Lions'!AK15</f>
        <v/>
      </c>
      <c r="G115" s="85" t="str">
        <f>'Sporting Lions'!AM15</f>
        <v/>
      </c>
      <c r="H115" s="85">
        <f>'Sporting Lions'!AN15</f>
        <v>0</v>
      </c>
      <c r="I115" s="87" t="str">
        <f>'Sporting Lions'!AP15</f>
        <v/>
      </c>
      <c r="K115" s="85"/>
      <c r="L115" s="85"/>
    </row>
    <row r="116" spans="1:12" x14ac:dyDescent="0.4">
      <c r="A116" s="12">
        <v>115</v>
      </c>
      <c r="B116" s="12" t="str">
        <f t="shared" si="4"/>
        <v>=</v>
      </c>
      <c r="C116" s="9">
        <f>'Sporting Lions'!A16</f>
        <v>0</v>
      </c>
      <c r="D116" s="9" t="s">
        <v>106</v>
      </c>
      <c r="E116" s="85" t="str">
        <f>'Sporting Lions'!AI16</f>
        <v/>
      </c>
      <c r="F116" s="87" t="str">
        <f>'Sporting Lions'!AK16</f>
        <v/>
      </c>
      <c r="G116" s="85" t="str">
        <f>'Sporting Lions'!AM16</f>
        <v/>
      </c>
      <c r="H116" s="85">
        <f>'Sporting Lions'!AN16</f>
        <v>0</v>
      </c>
      <c r="I116" s="87" t="str">
        <f>'Sporting Lions'!AP16</f>
        <v/>
      </c>
      <c r="K116" s="85"/>
      <c r="L116" s="85"/>
    </row>
    <row r="117" spans="1:12" x14ac:dyDescent="0.4">
      <c r="A117" s="12">
        <v>116</v>
      </c>
      <c r="B117" s="12" t="str">
        <f t="shared" si="4"/>
        <v>=</v>
      </c>
      <c r="C117" s="9">
        <f>'Sporting Lions'!A17</f>
        <v>0</v>
      </c>
      <c r="D117" s="9" t="s">
        <v>106</v>
      </c>
      <c r="E117" s="85" t="str">
        <f>'Sporting Lions'!AI17</f>
        <v/>
      </c>
      <c r="F117" s="87" t="str">
        <f>'Sporting Lions'!AK17</f>
        <v/>
      </c>
      <c r="G117" s="85" t="str">
        <f>'Sporting Lions'!AM17</f>
        <v/>
      </c>
      <c r="H117" s="85">
        <f>'Sporting Lions'!AN17</f>
        <v>0</v>
      </c>
      <c r="I117" s="87" t="str">
        <f>'Sporting Lions'!AP17</f>
        <v/>
      </c>
      <c r="K117" s="85"/>
      <c r="L117" s="85"/>
    </row>
    <row r="118" spans="1:12" x14ac:dyDescent="0.4">
      <c r="A118" s="12">
        <v>117</v>
      </c>
      <c r="B118" s="12" t="str">
        <f t="shared" si="4"/>
        <v>=</v>
      </c>
      <c r="C118" s="9">
        <f>'Sporting Lions'!A18</f>
        <v>0</v>
      </c>
      <c r="D118" s="9" t="s">
        <v>106</v>
      </c>
      <c r="E118" s="85" t="str">
        <f>'Sporting Lions'!AI18</f>
        <v/>
      </c>
      <c r="F118" s="87" t="str">
        <f>'Sporting Lions'!AK18</f>
        <v/>
      </c>
      <c r="G118" s="85" t="str">
        <f>'Sporting Lions'!AM18</f>
        <v/>
      </c>
      <c r="H118" s="85">
        <f>'Sporting Lions'!AN18</f>
        <v>0</v>
      </c>
      <c r="I118" s="87" t="str">
        <f>'Sporting Lions'!AP18</f>
        <v/>
      </c>
      <c r="K118" s="85"/>
      <c r="L118" s="85"/>
    </row>
    <row r="119" spans="1:12" x14ac:dyDescent="0.4">
      <c r="A119" s="12">
        <v>118</v>
      </c>
      <c r="B119" s="12" t="str">
        <f t="shared" si="4"/>
        <v>=</v>
      </c>
      <c r="C119" s="9">
        <f>'Sporting Lions'!A19</f>
        <v>0</v>
      </c>
      <c r="D119" s="9" t="s">
        <v>106</v>
      </c>
      <c r="E119" s="85" t="str">
        <f>'Sporting Lions'!AI19</f>
        <v/>
      </c>
      <c r="F119" s="87" t="str">
        <f>'Sporting Lions'!AK19</f>
        <v/>
      </c>
      <c r="G119" s="85" t="str">
        <f>'Sporting Lions'!AM19</f>
        <v/>
      </c>
      <c r="H119" s="85">
        <f>'Sporting Lions'!AN19</f>
        <v>0</v>
      </c>
      <c r="I119" s="87" t="str">
        <f>'Sporting Lions'!AP19</f>
        <v/>
      </c>
      <c r="K119" s="85"/>
      <c r="L119" s="85"/>
    </row>
    <row r="120" spans="1:12" x14ac:dyDescent="0.4">
      <c r="A120" s="12">
        <v>119</v>
      </c>
      <c r="B120" s="12" t="str">
        <f t="shared" si="4"/>
        <v>=</v>
      </c>
      <c r="C120" s="9">
        <f>'Sporting Lions'!A20</f>
        <v>0</v>
      </c>
      <c r="D120" s="9" t="s">
        <v>106</v>
      </c>
      <c r="E120" s="85" t="str">
        <f>'Sporting Lions'!AI20</f>
        <v/>
      </c>
      <c r="F120" s="87" t="str">
        <f>'Sporting Lions'!AK20</f>
        <v/>
      </c>
      <c r="G120" s="85" t="str">
        <f>'Sporting Lions'!AM20</f>
        <v/>
      </c>
      <c r="H120" s="85">
        <f>'Sporting Lions'!AN20</f>
        <v>0</v>
      </c>
      <c r="I120" s="87" t="str">
        <f>'Sporting Lions'!AP20</f>
        <v/>
      </c>
      <c r="K120" s="85"/>
      <c r="L120" s="85"/>
    </row>
    <row r="121" spans="1:12" x14ac:dyDescent="0.4">
      <c r="A121" s="12">
        <v>120</v>
      </c>
      <c r="B121" s="12" t="str">
        <f t="shared" si="4"/>
        <v>=</v>
      </c>
      <c r="C121" s="9">
        <f>'Sporting Lions'!A21</f>
        <v>0</v>
      </c>
      <c r="D121" s="9" t="s">
        <v>106</v>
      </c>
      <c r="E121" s="85" t="str">
        <f>'Sporting Lions'!AI21</f>
        <v/>
      </c>
      <c r="F121" s="87" t="str">
        <f>'Sporting Lions'!AK21</f>
        <v/>
      </c>
      <c r="G121" s="85" t="str">
        <f>'Sporting Lions'!AM21</f>
        <v/>
      </c>
      <c r="H121" s="85">
        <f>'Sporting Lions'!AN21</f>
        <v>0</v>
      </c>
      <c r="I121" s="87" t="str">
        <f>'Sporting Lions'!AP21</f>
        <v/>
      </c>
      <c r="K121" s="85"/>
      <c r="L121" s="85"/>
    </row>
    <row r="122" spans="1:12" x14ac:dyDescent="0.4">
      <c r="A122" s="12">
        <v>121</v>
      </c>
      <c r="B122" s="12" t="str">
        <f t="shared" si="4"/>
        <v>=</v>
      </c>
      <c r="C122" s="9">
        <f>'Sporting Lions'!A22</f>
        <v>0</v>
      </c>
      <c r="D122" s="9" t="s">
        <v>106</v>
      </c>
      <c r="E122" s="85" t="str">
        <f>'Sporting Lions'!AI22</f>
        <v/>
      </c>
      <c r="F122" s="87" t="str">
        <f>'Sporting Lions'!AK22</f>
        <v/>
      </c>
      <c r="G122" s="85" t="str">
        <f>'Sporting Lions'!AM22</f>
        <v/>
      </c>
      <c r="H122" s="85">
        <f>'Sporting Lions'!AN22</f>
        <v>0</v>
      </c>
      <c r="I122" s="87" t="str">
        <f>'Sporting Lions'!AP22</f>
        <v/>
      </c>
      <c r="K122" s="85"/>
      <c r="L122" s="85"/>
    </row>
    <row r="123" spans="1:12" x14ac:dyDescent="0.4">
      <c r="A123" s="12">
        <v>122</v>
      </c>
      <c r="B123" s="12" t="str">
        <f t="shared" si="4"/>
        <v>=</v>
      </c>
      <c r="C123" s="9">
        <f>Smallshaws!A17</f>
        <v>0</v>
      </c>
      <c r="D123" s="9" t="s">
        <v>9</v>
      </c>
      <c r="E123" s="85" t="str">
        <f>Smallshaws!AI17</f>
        <v/>
      </c>
      <c r="F123" s="87" t="str">
        <f>Smallshaws!AK17</f>
        <v/>
      </c>
      <c r="G123" s="12" t="str">
        <f>Smallshaws!AM17</f>
        <v/>
      </c>
      <c r="H123" s="85">
        <f>Smallshaws!AN17</f>
        <v>0</v>
      </c>
      <c r="I123" s="87" t="str">
        <f>Smallshaws!AP17</f>
        <v/>
      </c>
      <c r="K123" s="85"/>
      <c r="L123" s="85"/>
    </row>
    <row r="124" spans="1:12" x14ac:dyDescent="0.4">
      <c r="A124" s="12">
        <v>123</v>
      </c>
      <c r="B124" s="12" t="str">
        <f t="shared" si="4"/>
        <v>=</v>
      </c>
      <c r="C124" s="9">
        <f>Smallshaws!A18</f>
        <v>0</v>
      </c>
      <c r="D124" s="9" t="s">
        <v>9</v>
      </c>
      <c r="E124" s="85" t="str">
        <f>Smallshaws!AI18</f>
        <v/>
      </c>
      <c r="F124" s="87" t="str">
        <f>Smallshaws!AK18</f>
        <v/>
      </c>
      <c r="G124" s="12" t="str">
        <f>Smallshaws!AM18</f>
        <v/>
      </c>
      <c r="H124" s="85">
        <f>Smallshaws!AN18</f>
        <v>0</v>
      </c>
      <c r="I124" s="87" t="str">
        <f>Smallshaws!AP18</f>
        <v/>
      </c>
      <c r="K124" s="85"/>
      <c r="L124" s="85"/>
    </row>
    <row r="125" spans="1:12" x14ac:dyDescent="0.4">
      <c r="A125" s="12">
        <v>124</v>
      </c>
      <c r="B125" s="12" t="str">
        <f t="shared" si="4"/>
        <v>=</v>
      </c>
      <c r="C125" s="9">
        <f>Smallshaws!A19</f>
        <v>0</v>
      </c>
      <c r="D125" s="9" t="s">
        <v>9</v>
      </c>
      <c r="E125" s="85" t="str">
        <f>Smallshaws!AI19</f>
        <v/>
      </c>
      <c r="F125" s="87" t="str">
        <f>Smallshaws!AK19</f>
        <v/>
      </c>
      <c r="G125" s="12" t="str">
        <f>Smallshaws!AM19</f>
        <v/>
      </c>
      <c r="H125" s="85">
        <f>Smallshaws!AN19</f>
        <v>0</v>
      </c>
      <c r="I125" s="87" t="str">
        <f>Smallshaws!AP19</f>
        <v/>
      </c>
      <c r="K125" s="85"/>
      <c r="L125" s="85"/>
    </row>
    <row r="126" spans="1:12" x14ac:dyDescent="0.4">
      <c r="A126" s="12">
        <v>125</v>
      </c>
      <c r="B126" s="12" t="str">
        <f t="shared" si="4"/>
        <v>=</v>
      </c>
      <c r="C126" s="9">
        <f>Smallshaws!A20</f>
        <v>0</v>
      </c>
      <c r="D126" s="9" t="s">
        <v>9</v>
      </c>
      <c r="E126" s="85" t="str">
        <f>Smallshaws!AI20</f>
        <v/>
      </c>
      <c r="F126" s="87" t="str">
        <f>Smallshaws!AK20</f>
        <v/>
      </c>
      <c r="G126" s="12" t="str">
        <f>Smallshaws!AM20</f>
        <v/>
      </c>
      <c r="H126" s="85">
        <f>Smallshaws!AN20</f>
        <v>0</v>
      </c>
      <c r="I126" s="87" t="str">
        <f>Smallshaws!AP20</f>
        <v/>
      </c>
      <c r="K126" s="85"/>
      <c r="L126" s="85"/>
    </row>
    <row r="127" spans="1:12" x14ac:dyDescent="0.4">
      <c r="A127" s="12">
        <v>126</v>
      </c>
      <c r="B127" s="12" t="str">
        <f t="shared" si="4"/>
        <v>=</v>
      </c>
      <c r="C127" s="9">
        <f>Smallshaws!A21</f>
        <v>0</v>
      </c>
      <c r="D127" s="9" t="s">
        <v>9</v>
      </c>
      <c r="E127" s="85" t="str">
        <f>Smallshaws!AI21</f>
        <v/>
      </c>
      <c r="F127" s="87" t="str">
        <f>Smallshaws!AK21</f>
        <v/>
      </c>
      <c r="G127" s="12" t="str">
        <f>Smallshaws!AM21</f>
        <v/>
      </c>
      <c r="H127" s="85">
        <f>Smallshaws!AN21</f>
        <v>0</v>
      </c>
      <c r="I127" s="87" t="str">
        <f>Smallshaws!AP21</f>
        <v/>
      </c>
      <c r="K127" s="85"/>
      <c r="L127" s="85"/>
    </row>
    <row r="128" spans="1:12" x14ac:dyDescent="0.4">
      <c r="A128" s="12">
        <v>127</v>
      </c>
      <c r="B128" s="12" t="str">
        <f t="shared" si="4"/>
        <v>=</v>
      </c>
      <c r="C128" s="9">
        <f>Smallshaws!A22</f>
        <v>0</v>
      </c>
      <c r="D128" s="9" t="s">
        <v>9</v>
      </c>
      <c r="E128" s="85" t="str">
        <f>Smallshaws!AI22</f>
        <v/>
      </c>
      <c r="F128" s="87" t="str">
        <f>Smallshaws!AK22</f>
        <v/>
      </c>
      <c r="G128" s="12" t="str">
        <f>Smallshaws!AM22</f>
        <v/>
      </c>
      <c r="H128" s="85">
        <f>Smallshaws!AN22</f>
        <v>0</v>
      </c>
      <c r="I128" s="87" t="str">
        <f>Smallshaws!AP22</f>
        <v/>
      </c>
      <c r="K128" s="85"/>
      <c r="L128" s="85"/>
    </row>
    <row r="129" spans="1:12" x14ac:dyDescent="0.4">
      <c r="A129" s="12">
        <v>128</v>
      </c>
      <c r="B129" s="12" t="str">
        <f t="shared" si="4"/>
        <v>=</v>
      </c>
      <c r="C129" s="9">
        <f>'New Plough'!A15</f>
        <v>0</v>
      </c>
      <c r="D129" s="9" t="s">
        <v>139</v>
      </c>
      <c r="E129" s="85" t="str">
        <f>'New Plough'!AI15</f>
        <v/>
      </c>
      <c r="F129" s="87" t="str">
        <f>'New Plough'!AK15</f>
        <v/>
      </c>
      <c r="G129" s="85" t="str">
        <f>'New Plough'!AM15</f>
        <v/>
      </c>
      <c r="H129" s="85">
        <f>'New Plough'!AN15</f>
        <v>0</v>
      </c>
      <c r="I129" s="87" t="str">
        <f>'New Plough'!AP15</f>
        <v/>
      </c>
      <c r="K129" s="85"/>
      <c r="L129" s="85"/>
    </row>
    <row r="130" spans="1:12" x14ac:dyDescent="0.4">
      <c r="A130" s="12">
        <v>129</v>
      </c>
      <c r="B130" s="12" t="str">
        <f t="shared" si="4"/>
        <v>=</v>
      </c>
      <c r="C130" s="9">
        <f>'New Plough'!A16</f>
        <v>0</v>
      </c>
      <c r="D130" s="9" t="s">
        <v>139</v>
      </c>
      <c r="E130" s="85" t="str">
        <f>'New Plough'!AI16</f>
        <v/>
      </c>
      <c r="F130" s="87" t="str">
        <f>'New Plough'!AK16</f>
        <v/>
      </c>
      <c r="G130" s="85" t="str">
        <f>'New Plough'!AM16</f>
        <v/>
      </c>
      <c r="H130" s="85">
        <f>'New Plough'!AN16</f>
        <v>0</v>
      </c>
      <c r="I130" s="87" t="str">
        <f>'New Plough'!AP16</f>
        <v/>
      </c>
      <c r="K130" s="85"/>
      <c r="L130" s="85"/>
    </row>
    <row r="131" spans="1:12" x14ac:dyDescent="0.4">
      <c r="A131" s="12">
        <v>130</v>
      </c>
      <c r="B131" s="12" t="str">
        <f t="shared" si="4"/>
        <v>=</v>
      </c>
      <c r="C131" s="9">
        <f>'New Plough'!A17</f>
        <v>0</v>
      </c>
      <c r="D131" s="9" t="s">
        <v>139</v>
      </c>
      <c r="E131" s="85" t="str">
        <f>'New Plough'!AI17</f>
        <v/>
      </c>
      <c r="F131" s="87" t="str">
        <f>'New Plough'!AK17</f>
        <v/>
      </c>
      <c r="G131" s="85" t="str">
        <f>'New Plough'!AM17</f>
        <v/>
      </c>
      <c r="H131" s="85">
        <f>'New Plough'!AN17</f>
        <v>0</v>
      </c>
      <c r="I131" s="87" t="str">
        <f>'New Plough'!AP17</f>
        <v/>
      </c>
      <c r="K131" s="85"/>
      <c r="L131" s="85"/>
    </row>
    <row r="132" spans="1:12" x14ac:dyDescent="0.4">
      <c r="A132" s="12">
        <v>131</v>
      </c>
      <c r="B132" s="12" t="str">
        <f t="shared" si="4"/>
        <v>=</v>
      </c>
      <c r="C132" s="9">
        <f>'New Plough'!A18</f>
        <v>0</v>
      </c>
      <c r="D132" s="9" t="s">
        <v>139</v>
      </c>
      <c r="E132" s="85" t="str">
        <f>'New Plough'!AI18</f>
        <v/>
      </c>
      <c r="F132" s="87" t="str">
        <f>'New Plough'!AK18</f>
        <v/>
      </c>
      <c r="G132" s="85" t="str">
        <f>'New Plough'!AM18</f>
        <v/>
      </c>
      <c r="H132" s="85">
        <f>'New Plough'!AN18</f>
        <v>0</v>
      </c>
      <c r="I132" s="87" t="str">
        <f>'New Plough'!AP18</f>
        <v/>
      </c>
      <c r="K132" s="85"/>
      <c r="L132" s="85"/>
    </row>
    <row r="133" spans="1:12" x14ac:dyDescent="0.4">
      <c r="A133" s="12">
        <v>132</v>
      </c>
      <c r="B133" s="12" t="str">
        <f t="shared" si="4"/>
        <v>=</v>
      </c>
      <c r="C133" s="9">
        <f>'New Plough'!A19</f>
        <v>0</v>
      </c>
      <c r="D133" s="9" t="s">
        <v>139</v>
      </c>
      <c r="E133" s="85" t="str">
        <f>'New Plough'!AI19</f>
        <v/>
      </c>
      <c r="F133" s="87" t="str">
        <f>'New Plough'!AK19</f>
        <v/>
      </c>
      <c r="G133" s="85" t="str">
        <f>'New Plough'!AM19</f>
        <v/>
      </c>
      <c r="H133" s="85">
        <f>'New Plough'!AN19</f>
        <v>0</v>
      </c>
      <c r="I133" s="87" t="str">
        <f>'New Plough'!AP19</f>
        <v/>
      </c>
      <c r="K133" s="85"/>
      <c r="L133" s="85"/>
    </row>
    <row r="134" spans="1:12" x14ac:dyDescent="0.4">
      <c r="A134" s="12">
        <v>133</v>
      </c>
      <c r="B134" s="12" t="str">
        <f t="shared" si="4"/>
        <v>=</v>
      </c>
      <c r="C134" s="9">
        <f>'New Plough'!A20</f>
        <v>0</v>
      </c>
      <c r="D134" s="9" t="s">
        <v>139</v>
      </c>
      <c r="E134" s="85" t="str">
        <f>'New Plough'!AI20</f>
        <v/>
      </c>
      <c r="F134" s="87" t="str">
        <f>'New Plough'!AK20</f>
        <v/>
      </c>
      <c r="G134" s="85" t="str">
        <f>'New Plough'!AM20</f>
        <v/>
      </c>
      <c r="H134" s="85">
        <f>'New Plough'!AN20</f>
        <v>0</v>
      </c>
      <c r="I134" s="87" t="str">
        <f>'New Plough'!AP20</f>
        <v/>
      </c>
      <c r="K134" s="85"/>
      <c r="L134" s="85"/>
    </row>
    <row r="135" spans="1:12" x14ac:dyDescent="0.4">
      <c r="A135" s="12">
        <v>134</v>
      </c>
      <c r="B135" s="12" t="str">
        <f t="shared" si="4"/>
        <v>=</v>
      </c>
      <c r="C135" s="9">
        <f>'New Plough'!A21</f>
        <v>0</v>
      </c>
      <c r="D135" s="9" t="s">
        <v>139</v>
      </c>
      <c r="E135" s="85" t="str">
        <f>'New Plough'!AI21</f>
        <v/>
      </c>
      <c r="F135" s="87" t="str">
        <f>'New Plough'!AK21</f>
        <v/>
      </c>
      <c r="G135" s="85" t="str">
        <f>'New Plough'!AM21</f>
        <v/>
      </c>
      <c r="H135" s="85">
        <f>'New Plough'!AN21</f>
        <v>0</v>
      </c>
      <c r="I135" s="87" t="str">
        <f>'New Plough'!AP21</f>
        <v/>
      </c>
      <c r="K135" s="85"/>
      <c r="L135" s="85"/>
    </row>
    <row r="136" spans="1:12" x14ac:dyDescent="0.4">
      <c r="A136" s="12">
        <v>135</v>
      </c>
      <c r="B136" s="12" t="str">
        <f t="shared" ref="B136:B167" si="5">IF(E137&gt;0,IF(H137=H136,"=",A136),0)</f>
        <v>=</v>
      </c>
      <c r="C136" s="9">
        <f>'New Plough'!A22</f>
        <v>0</v>
      </c>
      <c r="D136" s="9" t="s">
        <v>139</v>
      </c>
      <c r="E136" s="85" t="str">
        <f>'New Plough'!AI22</f>
        <v/>
      </c>
      <c r="F136" s="87" t="str">
        <f>'New Plough'!AK22</f>
        <v/>
      </c>
      <c r="G136" s="85" t="str">
        <f>'New Plough'!AM22</f>
        <v/>
      </c>
      <c r="H136" s="85">
        <f>'New Plough'!AN22</f>
        <v>0</v>
      </c>
      <c r="I136" s="87" t="str">
        <f>'New Plough'!AP22</f>
        <v/>
      </c>
      <c r="K136" s="85"/>
      <c r="L136" s="85"/>
    </row>
    <row r="137" spans="1:12" x14ac:dyDescent="0.4">
      <c r="A137" s="12">
        <v>136</v>
      </c>
      <c r="B137" s="12" t="str">
        <f t="shared" si="5"/>
        <v>=</v>
      </c>
      <c r="C137" s="9">
        <f>Hounds!A21</f>
        <v>0</v>
      </c>
      <c r="D137" s="9" t="s">
        <v>146</v>
      </c>
      <c r="E137" s="85" t="str">
        <f>Hounds!AI21</f>
        <v/>
      </c>
      <c r="F137" s="87" t="str">
        <f>Hounds!AK21</f>
        <v/>
      </c>
      <c r="G137" s="85" t="str">
        <f>Hounds!AM21</f>
        <v/>
      </c>
      <c r="H137" s="85">
        <f>Hounds!AN21</f>
        <v>0</v>
      </c>
      <c r="I137" s="87" t="str">
        <f>Hounds!AP21</f>
        <v/>
      </c>
      <c r="K137" s="85"/>
      <c r="L137" s="85"/>
    </row>
    <row r="138" spans="1:12" x14ac:dyDescent="0.4">
      <c r="A138" s="12">
        <v>137</v>
      </c>
      <c r="B138" s="12" t="str">
        <f t="shared" si="5"/>
        <v>=</v>
      </c>
      <c r="C138" s="9">
        <f>Hounds!A19</f>
        <v>0</v>
      </c>
      <c r="D138" s="9" t="s">
        <v>146</v>
      </c>
      <c r="E138" s="85" t="str">
        <f>Hounds!AI19</f>
        <v/>
      </c>
      <c r="F138" s="87" t="str">
        <f>Hounds!AK19</f>
        <v/>
      </c>
      <c r="G138" s="85" t="str">
        <f>Hounds!AM19</f>
        <v/>
      </c>
      <c r="H138" s="85">
        <f>Hounds!AN19</f>
        <v>0</v>
      </c>
      <c r="I138" s="87" t="str">
        <f>Hounds!AP19</f>
        <v/>
      </c>
      <c r="K138" s="85"/>
      <c r="L138" s="85"/>
    </row>
    <row r="139" spans="1:12" x14ac:dyDescent="0.4">
      <c r="A139" s="12">
        <v>138</v>
      </c>
      <c r="B139" s="12" t="str">
        <f t="shared" si="5"/>
        <v>=</v>
      </c>
      <c r="C139" s="9">
        <f>Hounds!A20</f>
        <v>0</v>
      </c>
      <c r="D139" s="9" t="s">
        <v>146</v>
      </c>
      <c r="E139" s="85" t="str">
        <f>Hounds!AI20</f>
        <v/>
      </c>
      <c r="F139" s="87" t="str">
        <f>Hounds!AK20</f>
        <v/>
      </c>
      <c r="G139" s="85" t="str">
        <f>Hounds!AM20</f>
        <v/>
      </c>
      <c r="H139" s="85">
        <f>Hounds!AN20</f>
        <v>0</v>
      </c>
      <c r="I139" s="87" t="str">
        <f>Hounds!AP20</f>
        <v/>
      </c>
      <c r="K139" s="85"/>
      <c r="L139" s="85"/>
    </row>
    <row r="140" spans="1:12" x14ac:dyDescent="0.4">
      <c r="A140" s="12">
        <v>139</v>
      </c>
      <c r="B140" s="12" t="str">
        <f t="shared" si="5"/>
        <v>=</v>
      </c>
      <c r="C140" s="9">
        <f>Hounds!A22</f>
        <v>0</v>
      </c>
      <c r="D140" s="9" t="s">
        <v>146</v>
      </c>
      <c r="E140" s="85" t="str">
        <f>Hounds!AI22</f>
        <v/>
      </c>
      <c r="F140" s="87" t="str">
        <f>Hounds!AK22</f>
        <v/>
      </c>
      <c r="G140" s="85" t="str">
        <f>Hounds!AM22</f>
        <v/>
      </c>
      <c r="H140" s="85">
        <f>Hounds!AN22</f>
        <v>0</v>
      </c>
      <c r="I140" s="87" t="str">
        <f>Hounds!AP22</f>
        <v/>
      </c>
      <c r="K140" s="85"/>
      <c r="L140" s="85"/>
    </row>
    <row r="141" spans="1:12" x14ac:dyDescent="0.4">
      <c r="A141" s="12">
        <v>140</v>
      </c>
      <c r="B141" s="12" t="str">
        <f t="shared" si="5"/>
        <v>=</v>
      </c>
      <c r="C141" s="9">
        <f>'Hinckley Phoenix'!A18</f>
        <v>0</v>
      </c>
      <c r="D141" s="9" t="s">
        <v>8</v>
      </c>
      <c r="E141" s="85" t="str">
        <f>'Hinckley Phoenix'!AI18</f>
        <v/>
      </c>
      <c r="F141" s="87" t="str">
        <f>'Hinckley Phoenix'!AK18</f>
        <v/>
      </c>
      <c r="G141" s="85" t="str">
        <f>'Hinckley Phoenix'!AM18</f>
        <v/>
      </c>
      <c r="H141" s="85">
        <f>'Hinckley Phoenix'!AN18</f>
        <v>0</v>
      </c>
      <c r="I141" s="87" t="str">
        <f>'Hinckley Phoenix'!AP18</f>
        <v/>
      </c>
      <c r="K141" s="85"/>
      <c r="L141" s="85"/>
    </row>
    <row r="142" spans="1:12" x14ac:dyDescent="0.4">
      <c r="A142" s="12">
        <v>141</v>
      </c>
      <c r="B142" s="12" t="str">
        <f t="shared" si="5"/>
        <v>=</v>
      </c>
      <c r="C142" s="9">
        <f>'Hinckley Phoenix'!A19</f>
        <v>0</v>
      </c>
      <c r="D142" s="9" t="s">
        <v>8</v>
      </c>
      <c r="E142" s="85" t="str">
        <f>'Hinckley Phoenix'!AI19</f>
        <v/>
      </c>
      <c r="F142" s="87" t="str">
        <f>'Hinckley Phoenix'!AK19</f>
        <v/>
      </c>
      <c r="G142" s="85" t="str">
        <f>'Hinckley Phoenix'!AM19</f>
        <v/>
      </c>
      <c r="H142" s="85">
        <f>'Hinckley Phoenix'!AN19</f>
        <v>0</v>
      </c>
      <c r="I142" s="87" t="str">
        <f>'Hinckley Phoenix'!AP19</f>
        <v/>
      </c>
      <c r="K142" s="85"/>
      <c r="L142" s="85"/>
    </row>
    <row r="143" spans="1:12" x14ac:dyDescent="0.4">
      <c r="A143" s="12">
        <v>142</v>
      </c>
      <c r="B143" s="12" t="str">
        <f t="shared" si="5"/>
        <v>=</v>
      </c>
      <c r="C143" s="9">
        <f>'Hinckley Phoenix'!A20</f>
        <v>0</v>
      </c>
      <c r="D143" s="9" t="s">
        <v>8</v>
      </c>
      <c r="E143" s="85" t="str">
        <f>'Hinckley Phoenix'!AI20</f>
        <v/>
      </c>
      <c r="F143" s="87" t="str">
        <f>'Hinckley Phoenix'!AK20</f>
        <v/>
      </c>
      <c r="G143" s="85" t="str">
        <f>'Hinckley Phoenix'!AM20</f>
        <v/>
      </c>
      <c r="H143" s="85">
        <f>'Hinckley Phoenix'!AN20</f>
        <v>0</v>
      </c>
      <c r="I143" s="87" t="str">
        <f>'Hinckley Phoenix'!AP20</f>
        <v/>
      </c>
      <c r="K143" s="85"/>
      <c r="L143" s="85"/>
    </row>
    <row r="144" spans="1:12" x14ac:dyDescent="0.4">
      <c r="A144" s="12">
        <v>143</v>
      </c>
      <c r="B144" s="12" t="str">
        <f t="shared" si="5"/>
        <v>=</v>
      </c>
      <c r="C144" s="9">
        <f>'Hinckley Phoenix'!A21</f>
        <v>0</v>
      </c>
      <c r="D144" s="9" t="s">
        <v>8</v>
      </c>
      <c r="E144" s="85" t="str">
        <f>'Hinckley Phoenix'!AI21</f>
        <v/>
      </c>
      <c r="F144" s="87" t="str">
        <f>'Hinckley Phoenix'!AK21</f>
        <v/>
      </c>
      <c r="G144" s="85" t="str">
        <f>'Hinckley Phoenix'!AM21</f>
        <v/>
      </c>
      <c r="H144" s="85">
        <f>'Hinckley Phoenix'!AN21</f>
        <v>0</v>
      </c>
      <c r="I144" s="87" t="str">
        <f>'Hinckley Phoenix'!AP21</f>
        <v/>
      </c>
      <c r="K144" s="85"/>
      <c r="L144" s="85"/>
    </row>
    <row r="145" spans="1:12" x14ac:dyDescent="0.4">
      <c r="A145" s="12">
        <v>144</v>
      </c>
      <c r="B145" s="12" t="str">
        <f t="shared" si="5"/>
        <v>=</v>
      </c>
      <c r="C145" s="9">
        <f>'Hinckley Phoenix'!A22</f>
        <v>0</v>
      </c>
      <c r="D145" s="9" t="s">
        <v>8</v>
      </c>
      <c r="E145" s="85" t="str">
        <f>'Hinckley Phoenix'!AI22</f>
        <v/>
      </c>
      <c r="F145" s="87" t="str">
        <f>'Hinckley Phoenix'!AK22</f>
        <v/>
      </c>
      <c r="G145" s="85" t="str">
        <f>'Hinckley Phoenix'!AM22</f>
        <v/>
      </c>
      <c r="H145" s="85">
        <f>'Hinckley Phoenix'!AN22</f>
        <v>0</v>
      </c>
      <c r="I145" s="87" t="str">
        <f>'Hinckley Phoenix'!AP22</f>
        <v/>
      </c>
      <c r="K145" s="85"/>
      <c r="L145" s="85"/>
    </row>
    <row r="146" spans="1:12" x14ac:dyDescent="0.4">
      <c r="A146" s="12">
        <v>145</v>
      </c>
      <c r="B146" s="12" t="str">
        <f t="shared" si="5"/>
        <v>=</v>
      </c>
      <c r="C146" s="9">
        <f>'Ashby Road B'!A15</f>
        <v>0</v>
      </c>
      <c r="D146" s="9" t="s">
        <v>107</v>
      </c>
      <c r="E146" s="85" t="str">
        <f>'Ashby Road B'!AI15</f>
        <v/>
      </c>
      <c r="F146" s="87" t="str">
        <f>'Ashby Road B'!AK15</f>
        <v/>
      </c>
      <c r="G146" s="85" t="str">
        <f>'Ashby Road B'!AM15</f>
        <v/>
      </c>
      <c r="H146" s="85">
        <f>'Ashby Road B'!AN15</f>
        <v>0</v>
      </c>
      <c r="I146" s="87" t="str">
        <f>'Ashby Road B'!AP15</f>
        <v/>
      </c>
      <c r="K146" s="85"/>
      <c r="L146" s="85"/>
    </row>
    <row r="147" spans="1:12" x14ac:dyDescent="0.4">
      <c r="A147" s="12">
        <v>146</v>
      </c>
      <c r="B147" s="12" t="str">
        <f t="shared" si="5"/>
        <v>=</v>
      </c>
      <c r="C147" s="9">
        <f>'Ashby Road B'!A16</f>
        <v>0</v>
      </c>
      <c r="D147" s="9" t="s">
        <v>107</v>
      </c>
      <c r="E147" s="85" t="str">
        <f>'Ashby Road B'!AI16</f>
        <v/>
      </c>
      <c r="F147" s="87" t="str">
        <f>'Ashby Road B'!AK16</f>
        <v/>
      </c>
      <c r="G147" s="85" t="str">
        <f>'Ashby Road B'!AM16</f>
        <v/>
      </c>
      <c r="H147" s="85">
        <f>'Ashby Road B'!AN16</f>
        <v>0</v>
      </c>
      <c r="I147" s="87" t="str">
        <f>'Ashby Road B'!AP16</f>
        <v/>
      </c>
      <c r="K147" s="85"/>
      <c r="L147" s="85"/>
    </row>
    <row r="148" spans="1:12" x14ac:dyDescent="0.4">
      <c r="A148" s="12">
        <v>147</v>
      </c>
      <c r="B148" s="12" t="str">
        <f t="shared" si="5"/>
        <v>=</v>
      </c>
      <c r="C148" s="9">
        <f>'Ashby Road B'!A17</f>
        <v>0</v>
      </c>
      <c r="D148" s="9" t="s">
        <v>107</v>
      </c>
      <c r="E148" s="85" t="str">
        <f>'Ashby Road B'!AI17</f>
        <v/>
      </c>
      <c r="F148" s="87" t="str">
        <f>'Ashby Road B'!AK17</f>
        <v/>
      </c>
      <c r="G148" s="85" t="str">
        <f>'Ashby Road B'!AM17</f>
        <v/>
      </c>
      <c r="H148" s="85">
        <f>'Ashby Road B'!AN17</f>
        <v>0</v>
      </c>
      <c r="I148" s="87" t="str">
        <f>'Ashby Road B'!AP17</f>
        <v/>
      </c>
      <c r="K148" s="85"/>
      <c r="L148" s="85"/>
    </row>
    <row r="149" spans="1:12" x14ac:dyDescent="0.4">
      <c r="A149" s="12">
        <v>148</v>
      </c>
      <c r="B149" s="12" t="str">
        <f t="shared" si="5"/>
        <v>=</v>
      </c>
      <c r="C149" s="9">
        <f>'Ashby Road B'!A18</f>
        <v>0</v>
      </c>
      <c r="D149" s="9" t="s">
        <v>107</v>
      </c>
      <c r="E149" s="85" t="str">
        <f>'Ashby Road B'!AI18</f>
        <v/>
      </c>
      <c r="F149" s="87" t="str">
        <f>'Ashby Road B'!AK18</f>
        <v/>
      </c>
      <c r="G149" s="85" t="str">
        <f>'Ashby Road B'!AM18</f>
        <v/>
      </c>
      <c r="H149" s="85">
        <f>'Ashby Road B'!AN18</f>
        <v>0</v>
      </c>
      <c r="I149" s="87" t="str">
        <f>'Ashby Road B'!AP18</f>
        <v/>
      </c>
      <c r="K149" s="85"/>
      <c r="L149" s="85"/>
    </row>
    <row r="150" spans="1:12" x14ac:dyDescent="0.4">
      <c r="A150" s="12">
        <v>149</v>
      </c>
      <c r="B150" s="12" t="str">
        <f t="shared" si="5"/>
        <v>=</v>
      </c>
      <c r="C150" s="9">
        <f>'Ashby Road B'!A19</f>
        <v>0</v>
      </c>
      <c r="D150" s="9" t="s">
        <v>107</v>
      </c>
      <c r="E150" s="85" t="str">
        <f>'Ashby Road B'!AI19</f>
        <v/>
      </c>
      <c r="F150" s="87" t="str">
        <f>'Ashby Road B'!AK19</f>
        <v/>
      </c>
      <c r="G150" s="85" t="str">
        <f>'Ashby Road B'!AM19</f>
        <v/>
      </c>
      <c r="H150" s="85">
        <f>'Ashby Road B'!AN19</f>
        <v>0</v>
      </c>
      <c r="I150" s="87" t="str">
        <f>'Ashby Road B'!AP19</f>
        <v/>
      </c>
      <c r="K150" s="85"/>
      <c r="L150" s="85"/>
    </row>
    <row r="151" spans="1:12" x14ac:dyDescent="0.4">
      <c r="A151" s="12">
        <v>150</v>
      </c>
      <c r="B151" s="12" t="str">
        <f t="shared" si="5"/>
        <v>=</v>
      </c>
      <c r="C151" s="9">
        <f>'Ashby Road B'!A20</f>
        <v>0</v>
      </c>
      <c r="D151" s="9" t="s">
        <v>107</v>
      </c>
      <c r="E151" s="85" t="str">
        <f>'Ashby Road B'!AI20</f>
        <v/>
      </c>
      <c r="F151" s="87" t="str">
        <f>'Ashby Road B'!AK20</f>
        <v/>
      </c>
      <c r="G151" s="85" t="str">
        <f>'Ashby Road B'!AM20</f>
        <v/>
      </c>
      <c r="H151" s="85">
        <f>'Ashby Road B'!AN20</f>
        <v>0</v>
      </c>
      <c r="I151" s="87" t="str">
        <f>'Ashby Road B'!AP20</f>
        <v/>
      </c>
      <c r="K151" s="85"/>
      <c r="L151" s="85"/>
    </row>
    <row r="152" spans="1:12" x14ac:dyDescent="0.4">
      <c r="A152" s="12">
        <v>151</v>
      </c>
      <c r="B152" s="12" t="str">
        <f t="shared" si="5"/>
        <v>=</v>
      </c>
      <c r="C152" s="9">
        <f>'Ashby Road B'!A21</f>
        <v>0</v>
      </c>
      <c r="D152" s="9" t="s">
        <v>107</v>
      </c>
      <c r="E152" s="85" t="str">
        <f>'Ashby Road B'!AI21</f>
        <v/>
      </c>
      <c r="F152" s="87" t="str">
        <f>'Ashby Road B'!AK21</f>
        <v/>
      </c>
      <c r="G152" s="85" t="str">
        <f>'Ashby Road B'!AM21</f>
        <v/>
      </c>
      <c r="H152" s="85">
        <f>'Ashby Road B'!AN21</f>
        <v>0</v>
      </c>
      <c r="I152" s="87" t="str">
        <f>'Ashby Road B'!AP21</f>
        <v/>
      </c>
      <c r="K152" s="85"/>
      <c r="L152" s="85"/>
    </row>
    <row r="153" spans="1:12" x14ac:dyDescent="0.4">
      <c r="A153" s="12">
        <v>152</v>
      </c>
      <c r="B153" s="12" t="str">
        <f t="shared" si="5"/>
        <v>=</v>
      </c>
      <c r="C153" s="9">
        <f>'Ashby Road B'!A22</f>
        <v>0</v>
      </c>
      <c r="D153" s="9" t="s">
        <v>107</v>
      </c>
      <c r="E153" s="85" t="str">
        <f>'Ashby Road B'!AI22</f>
        <v/>
      </c>
      <c r="F153" s="87" t="str">
        <f>'Ashby Road B'!AK22</f>
        <v/>
      </c>
      <c r="G153" s="85" t="str">
        <f>'Ashby Road B'!AM22</f>
        <v/>
      </c>
      <c r="H153" s="85">
        <f>'Ashby Road B'!AN22</f>
        <v>0</v>
      </c>
      <c r="I153" s="87" t="str">
        <f>'Ashby Road B'!AP22</f>
        <v/>
      </c>
      <c r="K153" s="85"/>
      <c r="L153" s="85"/>
    </row>
    <row r="154" spans="1:12" x14ac:dyDescent="0.4">
      <c r="A154" s="12">
        <v>153</v>
      </c>
      <c r="B154" s="12" t="str">
        <f t="shared" si="5"/>
        <v>=</v>
      </c>
      <c r="C154" s="9">
        <f>'Ashby Road'!A15</f>
        <v>0</v>
      </c>
      <c r="D154" s="9" t="s">
        <v>7</v>
      </c>
      <c r="E154" s="85" t="str">
        <f>'Ashby Road'!AI15</f>
        <v/>
      </c>
      <c r="F154" s="87" t="str">
        <f>'Ashby Road'!AK15</f>
        <v/>
      </c>
      <c r="G154" s="85" t="str">
        <f>'Ashby Road'!AM15</f>
        <v/>
      </c>
      <c r="H154" s="85">
        <f>'Ashby Road'!AN15</f>
        <v>0</v>
      </c>
      <c r="I154" s="87" t="str">
        <f>'Ashby Road'!AP15</f>
        <v/>
      </c>
      <c r="K154" s="85"/>
      <c r="L154" s="85"/>
    </row>
    <row r="155" spans="1:12" x14ac:dyDescent="0.4">
      <c r="A155" s="12">
        <v>154</v>
      </c>
      <c r="B155" s="12" t="str">
        <f t="shared" si="5"/>
        <v>=</v>
      </c>
      <c r="C155" s="9">
        <f>'Ashby Road'!A16</f>
        <v>0</v>
      </c>
      <c r="D155" s="9" t="s">
        <v>7</v>
      </c>
      <c r="E155" s="85" t="str">
        <f>'Ashby Road'!AI16</f>
        <v/>
      </c>
      <c r="F155" s="87" t="str">
        <f>'Ashby Road'!AK16</f>
        <v/>
      </c>
      <c r="G155" s="85" t="str">
        <f>'Ashby Road'!AM16</f>
        <v/>
      </c>
      <c r="H155" s="85">
        <f>'Ashby Road'!AN16</f>
        <v>0</v>
      </c>
      <c r="I155" s="87" t="str">
        <f>'Ashby Road'!AP16</f>
        <v/>
      </c>
      <c r="K155" s="85"/>
      <c r="L155" s="85"/>
    </row>
    <row r="156" spans="1:12" x14ac:dyDescent="0.4">
      <c r="A156" s="12">
        <v>155</v>
      </c>
      <c r="B156" s="12" t="str">
        <f t="shared" si="5"/>
        <v>=</v>
      </c>
      <c r="C156" s="9">
        <f>'Ashby Road'!A17</f>
        <v>0</v>
      </c>
      <c r="D156" s="9" t="s">
        <v>7</v>
      </c>
      <c r="E156" s="85" t="str">
        <f>'Ashby Road'!AI17</f>
        <v/>
      </c>
      <c r="F156" s="87" t="str">
        <f>'Ashby Road'!AK17</f>
        <v/>
      </c>
      <c r="G156" s="85" t="str">
        <f>'Ashby Road'!AM17</f>
        <v/>
      </c>
      <c r="H156" s="85">
        <f>'Ashby Road'!AN17</f>
        <v>0</v>
      </c>
      <c r="I156" s="87" t="str">
        <f>'Ashby Road'!AP17</f>
        <v/>
      </c>
      <c r="K156" s="85"/>
      <c r="L156" s="85"/>
    </row>
    <row r="157" spans="1:12" x14ac:dyDescent="0.4">
      <c r="A157" s="12">
        <v>156</v>
      </c>
      <c r="B157" s="12" t="str">
        <f t="shared" si="5"/>
        <v>=</v>
      </c>
      <c r="C157" s="9">
        <f>'Ashby Road'!A18</f>
        <v>0</v>
      </c>
      <c r="D157" s="9" t="s">
        <v>7</v>
      </c>
      <c r="E157" s="85" t="str">
        <f>'Ashby Road'!AI18</f>
        <v/>
      </c>
      <c r="F157" s="87" t="str">
        <f>'Ashby Road'!AK18</f>
        <v/>
      </c>
      <c r="G157" s="85" t="str">
        <f>'Ashby Road'!AM18</f>
        <v/>
      </c>
      <c r="H157" s="85">
        <f>'Ashby Road'!AN18</f>
        <v>0</v>
      </c>
      <c r="I157" s="87" t="str">
        <f>'Ashby Road'!AP18</f>
        <v/>
      </c>
      <c r="K157" s="85"/>
      <c r="L157" s="85"/>
    </row>
    <row r="158" spans="1:12" x14ac:dyDescent="0.4">
      <c r="A158" s="12">
        <v>157</v>
      </c>
      <c r="B158" s="12" t="str">
        <f t="shared" si="5"/>
        <v>=</v>
      </c>
      <c r="C158" s="9">
        <f>'Ashby Road'!A19</f>
        <v>0</v>
      </c>
      <c r="D158" s="9" t="s">
        <v>7</v>
      </c>
      <c r="E158" s="85" t="str">
        <f>'Ashby Road'!AI19</f>
        <v/>
      </c>
      <c r="F158" s="87" t="str">
        <f>'Ashby Road'!AK19</f>
        <v/>
      </c>
      <c r="G158" s="85" t="str">
        <f>'Ashby Road'!AM19</f>
        <v/>
      </c>
      <c r="H158" s="85">
        <f>'Ashby Road'!AN19</f>
        <v>0</v>
      </c>
      <c r="I158" s="87" t="str">
        <f>'Ashby Road'!AP19</f>
        <v/>
      </c>
      <c r="K158" s="85"/>
      <c r="L158" s="85"/>
    </row>
    <row r="159" spans="1:12" x14ac:dyDescent="0.4">
      <c r="A159" s="12">
        <v>158</v>
      </c>
      <c r="B159" s="12" t="str">
        <f t="shared" si="5"/>
        <v>=</v>
      </c>
      <c r="C159" s="9">
        <f>'Ashby Road'!A20</f>
        <v>0</v>
      </c>
      <c r="D159" s="9" t="s">
        <v>7</v>
      </c>
      <c r="E159" s="85" t="str">
        <f>'Ashby Road'!AI20</f>
        <v/>
      </c>
      <c r="F159" s="87" t="str">
        <f>'Ashby Road'!AK20</f>
        <v/>
      </c>
      <c r="G159" s="85" t="str">
        <f>'Ashby Road'!AM20</f>
        <v/>
      </c>
      <c r="H159" s="85">
        <f>'Ashby Road'!AN20</f>
        <v>0</v>
      </c>
      <c r="I159" s="87" t="str">
        <f>'Ashby Road'!AP20</f>
        <v/>
      </c>
      <c r="K159" s="85"/>
      <c r="L159" s="85"/>
    </row>
    <row r="160" spans="1:12" x14ac:dyDescent="0.4">
      <c r="A160" s="12">
        <v>159</v>
      </c>
      <c r="B160" s="12" t="str">
        <f t="shared" si="5"/>
        <v>=</v>
      </c>
      <c r="C160" s="9">
        <f>'Ashby Road'!A21</f>
        <v>0</v>
      </c>
      <c r="D160" s="9" t="s">
        <v>7</v>
      </c>
      <c r="E160" s="85" t="str">
        <f>'Ashby Road'!AI21</f>
        <v/>
      </c>
      <c r="F160" s="87" t="str">
        <f>'Ashby Road'!AK21</f>
        <v/>
      </c>
      <c r="G160" s="85" t="str">
        <f>'Ashby Road'!AM21</f>
        <v/>
      </c>
      <c r="H160" s="85">
        <f>'Ashby Road'!AN21</f>
        <v>0</v>
      </c>
      <c r="I160" s="87" t="str">
        <f>'Ashby Road'!AP21</f>
        <v/>
      </c>
      <c r="K160" s="85"/>
      <c r="L160" s="85"/>
    </row>
    <row r="161" spans="1:12" x14ac:dyDescent="0.4">
      <c r="A161" s="12">
        <v>160</v>
      </c>
      <c r="B161" s="12">
        <f t="shared" si="5"/>
        <v>0</v>
      </c>
      <c r="C161" s="9">
        <f>'Ashby Road'!A22</f>
        <v>0</v>
      </c>
      <c r="D161" s="9" t="s">
        <v>7</v>
      </c>
      <c r="E161" s="85" t="str">
        <f>'Ashby Road'!AI22</f>
        <v/>
      </c>
      <c r="F161" s="87" t="str">
        <f>'Ashby Road'!AK22</f>
        <v/>
      </c>
      <c r="G161" s="85" t="str">
        <f>'Ashby Road'!AM22</f>
        <v/>
      </c>
      <c r="H161" s="85">
        <f>'Ashby Road'!AN22</f>
        <v>0</v>
      </c>
      <c r="I161" s="87" t="str">
        <f>'Ashby Road'!AP22</f>
        <v/>
      </c>
      <c r="K161" s="85"/>
      <c r="L161" s="85"/>
    </row>
    <row r="162" spans="1:12" x14ac:dyDescent="0.4">
      <c r="A162" s="12">
        <v>161</v>
      </c>
      <c r="B162" s="12">
        <f t="shared" si="5"/>
        <v>0</v>
      </c>
      <c r="E162" s="85"/>
      <c r="F162" s="87"/>
      <c r="H162" s="85"/>
      <c r="I162" s="87"/>
      <c r="K162" s="85"/>
      <c r="L162" s="85"/>
    </row>
    <row r="163" spans="1:12" x14ac:dyDescent="0.4">
      <c r="A163" s="12">
        <v>162</v>
      </c>
      <c r="B163" s="12">
        <f t="shared" si="5"/>
        <v>0</v>
      </c>
      <c r="E163" s="85"/>
      <c r="F163" s="87"/>
      <c r="H163" s="85"/>
      <c r="I163" s="87"/>
      <c r="K163" s="85"/>
      <c r="L163" s="85"/>
    </row>
    <row r="164" spans="1:12" x14ac:dyDescent="0.4">
      <c r="A164" s="12">
        <v>163</v>
      </c>
      <c r="B164" s="12">
        <f t="shared" si="5"/>
        <v>0</v>
      </c>
      <c r="E164" s="85"/>
      <c r="F164" s="87"/>
      <c r="H164" s="85"/>
      <c r="I164" s="87"/>
      <c r="K164" s="85"/>
      <c r="L164" s="85"/>
    </row>
    <row r="165" spans="1:12" x14ac:dyDescent="0.4">
      <c r="A165" s="12">
        <v>164</v>
      </c>
      <c r="B165" s="12">
        <f t="shared" si="5"/>
        <v>0</v>
      </c>
      <c r="E165" s="85"/>
      <c r="F165" s="87"/>
      <c r="H165" s="85"/>
      <c r="I165" s="87"/>
      <c r="K165" s="85"/>
      <c r="L165" s="85"/>
    </row>
    <row r="166" spans="1:12" x14ac:dyDescent="0.4">
      <c r="A166" s="12">
        <v>165</v>
      </c>
      <c r="B166" s="12">
        <f t="shared" si="5"/>
        <v>0</v>
      </c>
      <c r="E166" s="85"/>
      <c r="F166" s="87"/>
      <c r="H166" s="85"/>
      <c r="I166" s="87"/>
      <c r="K166" s="85"/>
      <c r="L166" s="85"/>
    </row>
    <row r="167" spans="1:12" x14ac:dyDescent="0.4">
      <c r="A167" s="12">
        <v>166</v>
      </c>
      <c r="B167" s="12">
        <f t="shared" si="5"/>
        <v>0</v>
      </c>
      <c r="E167" s="85"/>
      <c r="F167" s="87"/>
      <c r="H167" s="85"/>
      <c r="I167" s="87"/>
      <c r="K167" s="85"/>
      <c r="L167" s="85"/>
    </row>
    <row r="168" spans="1:12" x14ac:dyDescent="0.4">
      <c r="A168" s="12">
        <v>167</v>
      </c>
      <c r="B168" s="12">
        <f t="shared" ref="B168:B181" si="6">IF(E169&gt;0,IF(H169=H168,"=",A168),0)</f>
        <v>0</v>
      </c>
      <c r="E168" s="85"/>
      <c r="F168" s="87"/>
      <c r="H168" s="85"/>
      <c r="I168" s="87"/>
      <c r="K168" s="85"/>
      <c r="L168" s="85"/>
    </row>
    <row r="169" spans="1:12" x14ac:dyDescent="0.4">
      <c r="A169" s="12">
        <v>168</v>
      </c>
      <c r="B169" s="12">
        <f t="shared" si="6"/>
        <v>0</v>
      </c>
      <c r="E169" s="85"/>
      <c r="F169" s="87"/>
      <c r="H169" s="85"/>
      <c r="I169" s="87"/>
      <c r="K169" s="85"/>
      <c r="L169" s="85"/>
    </row>
    <row r="170" spans="1:12" x14ac:dyDescent="0.4">
      <c r="A170" s="12">
        <v>169</v>
      </c>
      <c r="B170" s="12">
        <f t="shared" si="6"/>
        <v>0</v>
      </c>
      <c r="E170" s="85"/>
      <c r="F170" s="87"/>
      <c r="H170" s="85"/>
      <c r="I170" s="87"/>
      <c r="K170" s="85"/>
      <c r="L170" s="85"/>
    </row>
    <row r="171" spans="1:12" x14ac:dyDescent="0.4">
      <c r="A171" s="12">
        <v>170</v>
      </c>
      <c r="B171" s="12">
        <f t="shared" si="6"/>
        <v>0</v>
      </c>
      <c r="E171" s="85"/>
      <c r="F171" s="87"/>
      <c r="H171" s="85"/>
      <c r="I171" s="87"/>
      <c r="K171" s="85"/>
      <c r="L171" s="85"/>
    </row>
    <row r="172" spans="1:12" x14ac:dyDescent="0.4">
      <c r="A172" s="12">
        <v>171</v>
      </c>
      <c r="B172" s="12">
        <f t="shared" si="6"/>
        <v>0</v>
      </c>
      <c r="E172" s="85"/>
      <c r="F172" s="87"/>
      <c r="H172" s="85"/>
      <c r="I172" s="87"/>
      <c r="K172" s="85"/>
      <c r="L172" s="85"/>
    </row>
    <row r="173" spans="1:12" x14ac:dyDescent="0.4">
      <c r="A173" s="12">
        <v>172</v>
      </c>
      <c r="B173" s="12">
        <f t="shared" si="6"/>
        <v>0</v>
      </c>
      <c r="E173" s="85"/>
      <c r="F173" s="87"/>
      <c r="H173" s="85"/>
      <c r="I173" s="87"/>
      <c r="K173" s="85"/>
      <c r="L173" s="85"/>
    </row>
    <row r="174" spans="1:12" x14ac:dyDescent="0.4">
      <c r="A174" s="12">
        <v>173</v>
      </c>
      <c r="B174" s="12">
        <f t="shared" si="6"/>
        <v>0</v>
      </c>
      <c r="E174" s="85"/>
      <c r="F174" s="87"/>
      <c r="H174" s="85"/>
      <c r="I174" s="87"/>
      <c r="K174" s="85"/>
      <c r="L174" s="85"/>
    </row>
    <row r="175" spans="1:12" x14ac:dyDescent="0.4">
      <c r="A175" s="12">
        <v>174</v>
      </c>
      <c r="B175" s="12">
        <f t="shared" si="6"/>
        <v>0</v>
      </c>
      <c r="E175" s="85"/>
      <c r="F175" s="87"/>
      <c r="H175" s="85"/>
      <c r="I175" s="87"/>
      <c r="K175" s="85"/>
      <c r="L175" s="85"/>
    </row>
    <row r="176" spans="1:12" x14ac:dyDescent="0.4">
      <c r="A176" s="12">
        <v>175</v>
      </c>
      <c r="B176" s="12">
        <f t="shared" si="6"/>
        <v>0</v>
      </c>
      <c r="E176" s="85"/>
      <c r="F176" s="87"/>
      <c r="H176" s="85"/>
      <c r="I176" s="87"/>
      <c r="K176" s="85"/>
      <c r="L176" s="85"/>
    </row>
    <row r="177" spans="1:12" x14ac:dyDescent="0.4">
      <c r="A177" s="12">
        <v>176</v>
      </c>
      <c r="B177" s="12">
        <f t="shared" si="6"/>
        <v>0</v>
      </c>
      <c r="E177" s="85"/>
      <c r="F177" s="87"/>
      <c r="H177" s="85"/>
      <c r="I177" s="87"/>
      <c r="K177" s="85"/>
      <c r="L177" s="85"/>
    </row>
    <row r="178" spans="1:12" x14ac:dyDescent="0.4">
      <c r="A178" s="12">
        <v>177</v>
      </c>
      <c r="B178" s="12">
        <f t="shared" si="6"/>
        <v>0</v>
      </c>
      <c r="E178" s="85"/>
      <c r="F178" s="87"/>
      <c r="H178" s="85"/>
      <c r="I178" s="87"/>
      <c r="K178" s="85"/>
      <c r="L178" s="85"/>
    </row>
    <row r="179" spans="1:12" x14ac:dyDescent="0.4">
      <c r="A179" s="12">
        <v>178</v>
      </c>
      <c r="B179" s="12">
        <f t="shared" si="6"/>
        <v>0</v>
      </c>
      <c r="E179" s="85"/>
      <c r="F179" s="87"/>
      <c r="H179" s="85"/>
      <c r="I179" s="87"/>
      <c r="K179" s="85"/>
      <c r="L179" s="85"/>
    </row>
    <row r="180" spans="1:12" x14ac:dyDescent="0.4">
      <c r="A180" s="12">
        <v>179</v>
      </c>
      <c r="B180" s="12">
        <f t="shared" si="6"/>
        <v>0</v>
      </c>
      <c r="E180" s="85"/>
      <c r="F180" s="87"/>
      <c r="H180" s="85"/>
      <c r="I180" s="87"/>
      <c r="K180" s="85"/>
      <c r="L180" s="85"/>
    </row>
    <row r="181" spans="1:12" x14ac:dyDescent="0.4">
      <c r="A181" s="12">
        <v>180</v>
      </c>
      <c r="B181" s="12">
        <f t="shared" si="6"/>
        <v>0</v>
      </c>
      <c r="E181" s="85"/>
      <c r="F181" s="87"/>
      <c r="H181" s="85"/>
      <c r="I181" s="87"/>
      <c r="K181" s="85"/>
      <c r="L181" s="85"/>
    </row>
    <row r="182" spans="1:12" x14ac:dyDescent="0.4">
      <c r="A182" s="12">
        <v>181</v>
      </c>
      <c r="B182" s="12"/>
      <c r="E182" s="85"/>
      <c r="F182" s="87"/>
      <c r="H182" s="85"/>
      <c r="I182" s="87"/>
      <c r="K182" s="85"/>
      <c r="L182" s="85"/>
    </row>
    <row r="183" spans="1:12" x14ac:dyDescent="0.4">
      <c r="A183" s="12">
        <v>182</v>
      </c>
      <c r="B183" s="12"/>
      <c r="E183" s="85"/>
      <c r="F183" s="87"/>
      <c r="H183" s="85"/>
      <c r="I183" s="87"/>
      <c r="K183" s="85"/>
      <c r="L183" s="85"/>
    </row>
    <row r="184" spans="1:12" x14ac:dyDescent="0.4">
      <c r="A184" s="12">
        <v>183</v>
      </c>
      <c r="B184" s="12"/>
      <c r="E184" s="85"/>
      <c r="F184" s="87"/>
      <c r="H184" s="85"/>
      <c r="I184" s="87"/>
      <c r="K184" s="85"/>
      <c r="L184" s="85"/>
    </row>
    <row r="185" spans="1:12" x14ac:dyDescent="0.4">
      <c r="A185" s="12">
        <v>184</v>
      </c>
      <c r="B185" s="12"/>
      <c r="E185" s="85"/>
      <c r="F185" s="87"/>
      <c r="H185" s="85"/>
      <c r="I185" s="87"/>
      <c r="K185" s="85"/>
      <c r="L185" s="85"/>
    </row>
    <row r="186" spans="1:12" x14ac:dyDescent="0.4">
      <c r="A186" s="12">
        <v>185</v>
      </c>
      <c r="B186" s="12"/>
      <c r="E186" s="85"/>
      <c r="F186" s="87"/>
      <c r="H186" s="85"/>
      <c r="I186" s="87"/>
      <c r="K186" s="85"/>
      <c r="L186" s="85"/>
    </row>
    <row r="187" spans="1:12" x14ac:dyDescent="0.4">
      <c r="A187" s="12">
        <v>186</v>
      </c>
      <c r="B187" s="12"/>
      <c r="E187" s="85"/>
      <c r="F187" s="87"/>
      <c r="H187" s="85"/>
      <c r="I187" s="87"/>
      <c r="K187" s="85"/>
      <c r="L187" s="85"/>
    </row>
    <row r="188" spans="1:12" x14ac:dyDescent="0.4">
      <c r="A188" s="12">
        <v>187</v>
      </c>
      <c r="B188" s="12"/>
      <c r="E188" s="85"/>
      <c r="F188" s="87"/>
      <c r="H188" s="85"/>
      <c r="I188" s="87"/>
      <c r="K188" s="85"/>
      <c r="L188" s="85"/>
    </row>
    <row r="189" spans="1:12" x14ac:dyDescent="0.4">
      <c r="A189" s="12">
        <v>188</v>
      </c>
      <c r="B189" s="12"/>
      <c r="E189" s="85"/>
      <c r="F189" s="87"/>
      <c r="H189" s="85"/>
      <c r="I189" s="87"/>
      <c r="K189" s="85"/>
      <c r="L189" s="85"/>
    </row>
    <row r="190" spans="1:12" x14ac:dyDescent="0.4">
      <c r="A190" s="12">
        <v>189</v>
      </c>
      <c r="B190" s="12"/>
      <c r="E190" s="85"/>
      <c r="F190" s="87"/>
      <c r="H190" s="85"/>
      <c r="I190" s="87"/>
      <c r="K190" s="85"/>
      <c r="L190" s="85"/>
    </row>
    <row r="191" spans="1:12" x14ac:dyDescent="0.4">
      <c r="A191" s="12">
        <v>190</v>
      </c>
      <c r="B191" s="12"/>
      <c r="E191" s="85"/>
      <c r="F191" s="87"/>
      <c r="H191" s="85"/>
      <c r="I191" s="87"/>
      <c r="K191" s="85"/>
      <c r="L191" s="85"/>
    </row>
    <row r="192" spans="1:12" x14ac:dyDescent="0.4">
      <c r="A192" s="12">
        <v>191</v>
      </c>
      <c r="B192" s="12"/>
      <c r="E192" s="85"/>
      <c r="F192" s="87"/>
      <c r="H192" s="85"/>
      <c r="I192" s="87"/>
      <c r="K192" s="85"/>
      <c r="L192" s="85"/>
    </row>
    <row r="193" spans="1:12" x14ac:dyDescent="0.4">
      <c r="A193" s="12">
        <v>192</v>
      </c>
      <c r="B193" s="12"/>
      <c r="E193" s="85"/>
      <c r="F193" s="87"/>
      <c r="H193" s="85"/>
      <c r="I193" s="87"/>
      <c r="K193" s="85"/>
      <c r="L193" s="85"/>
    </row>
    <row r="194" spans="1:12" x14ac:dyDescent="0.4">
      <c r="A194" s="12">
        <v>193</v>
      </c>
      <c r="B194" s="12"/>
      <c r="E194" s="85"/>
      <c r="F194" s="87"/>
      <c r="H194" s="85"/>
      <c r="I194" s="87"/>
      <c r="K194" s="85"/>
      <c r="L194" s="85"/>
    </row>
    <row r="195" spans="1:12" x14ac:dyDescent="0.4">
      <c r="A195" s="12">
        <v>194</v>
      </c>
      <c r="B195" s="12"/>
      <c r="E195" s="85"/>
      <c r="F195" s="87"/>
      <c r="H195" s="85"/>
      <c r="I195" s="87"/>
      <c r="K195" s="85"/>
      <c r="L195" s="85"/>
    </row>
    <row r="196" spans="1:12" x14ac:dyDescent="0.4">
      <c r="A196" s="12">
        <v>195</v>
      </c>
      <c r="B196" s="12"/>
      <c r="E196" s="85"/>
      <c r="F196" s="87"/>
      <c r="H196" s="85"/>
      <c r="I196" s="87"/>
      <c r="K196" s="85"/>
      <c r="L196" s="85"/>
    </row>
    <row r="197" spans="1:12" x14ac:dyDescent="0.4">
      <c r="A197" s="12">
        <v>196</v>
      </c>
      <c r="B197" s="12"/>
      <c r="E197" s="85"/>
      <c r="F197" s="87"/>
      <c r="H197" s="85"/>
      <c r="I197" s="87"/>
      <c r="K197" s="85"/>
      <c r="L197" s="85"/>
    </row>
    <row r="198" spans="1:12" x14ac:dyDescent="0.4">
      <c r="A198" s="12">
        <v>197</v>
      </c>
      <c r="B198" s="12"/>
      <c r="E198" s="85"/>
      <c r="F198" s="87"/>
      <c r="H198" s="85"/>
      <c r="I198" s="87"/>
      <c r="K198" s="85"/>
      <c r="L198" s="85"/>
    </row>
    <row r="199" spans="1:12" x14ac:dyDescent="0.4">
      <c r="A199" s="12">
        <v>198</v>
      </c>
      <c r="B199" s="12"/>
      <c r="E199" s="85"/>
      <c r="F199" s="87"/>
      <c r="H199" s="85"/>
      <c r="I199" s="87"/>
      <c r="K199" s="85"/>
      <c r="L199" s="85"/>
    </row>
    <row r="200" spans="1:12" x14ac:dyDescent="0.4">
      <c r="A200" s="12">
        <v>199</v>
      </c>
      <c r="B200" s="12"/>
      <c r="E200" s="85"/>
      <c r="F200" s="87"/>
      <c r="H200" s="85"/>
      <c r="I200" s="87"/>
      <c r="K200" s="85"/>
      <c r="L200" s="85"/>
    </row>
    <row r="201" spans="1:12" x14ac:dyDescent="0.4">
      <c r="A201" s="12">
        <v>200</v>
      </c>
      <c r="B201" s="12"/>
      <c r="E201" s="85"/>
      <c r="F201" s="87"/>
      <c r="H201" s="85"/>
      <c r="I201" s="87"/>
      <c r="K201" s="85"/>
      <c r="L201" s="85"/>
    </row>
    <row r="202" spans="1:12" x14ac:dyDescent="0.4">
      <c r="A202" s="12"/>
      <c r="B202" s="12"/>
      <c r="E202" s="85"/>
      <c r="F202" s="87"/>
      <c r="H202" s="85"/>
      <c r="I202" s="87"/>
      <c r="K202" s="85"/>
      <c r="L202" s="85"/>
    </row>
    <row r="203" spans="1:12" x14ac:dyDescent="0.4">
      <c r="A203" s="12"/>
      <c r="B203" s="12"/>
      <c r="E203" s="85"/>
      <c r="F203" s="87"/>
      <c r="H203" s="85"/>
      <c r="I203" s="85"/>
      <c r="K203" s="85"/>
      <c r="L203" s="85"/>
    </row>
    <row r="204" spans="1:12" x14ac:dyDescent="0.4">
      <c r="A204" s="12"/>
      <c r="E204" s="85"/>
      <c r="F204" s="87"/>
      <c r="H204" s="85"/>
      <c r="I204" s="85"/>
    </row>
    <row r="205" spans="1:12" x14ac:dyDescent="0.4">
      <c r="A205" s="12"/>
    </row>
    <row r="206" spans="1:12" x14ac:dyDescent="0.4">
      <c r="A206" s="12"/>
    </row>
    <row r="207" spans="1:12" x14ac:dyDescent="0.4">
      <c r="A207" s="12"/>
    </row>
    <row r="208" spans="1:12" x14ac:dyDescent="0.4">
      <c r="A208" s="12"/>
    </row>
    <row r="209" spans="1:13" x14ac:dyDescent="0.4">
      <c r="A209" s="12"/>
    </row>
    <row r="210" spans="1:13" x14ac:dyDescent="0.4">
      <c r="A210" s="12"/>
    </row>
    <row r="211" spans="1:13" x14ac:dyDescent="0.4">
      <c r="A211" s="12"/>
    </row>
    <row r="212" spans="1:13" x14ac:dyDescent="0.4">
      <c r="A212" s="12"/>
    </row>
    <row r="213" spans="1:13" x14ac:dyDescent="0.4">
      <c r="A213" s="12"/>
    </row>
    <row r="214" spans="1:13" x14ac:dyDescent="0.4">
      <c r="A214" s="12"/>
    </row>
    <row r="215" spans="1:13" x14ac:dyDescent="0.4">
      <c r="A215" s="12"/>
    </row>
    <row r="216" spans="1:13" x14ac:dyDescent="0.4">
      <c r="A216" s="12"/>
    </row>
    <row r="217" spans="1:13" x14ac:dyDescent="0.4">
      <c r="A217" s="12"/>
    </row>
    <row r="218" spans="1:13" x14ac:dyDescent="0.4">
      <c r="A218" s="12"/>
    </row>
    <row r="219" spans="1:13" x14ac:dyDescent="0.4">
      <c r="A219" s="12"/>
    </row>
    <row r="220" spans="1:13" x14ac:dyDescent="0.4">
      <c r="A220" s="12"/>
    </row>
    <row r="221" spans="1:13" x14ac:dyDescent="0.4">
      <c r="A221" s="12"/>
    </row>
    <row r="222" spans="1:13" x14ac:dyDescent="0.4">
      <c r="A222" s="12"/>
    </row>
    <row r="223" spans="1:13" x14ac:dyDescent="0.4">
      <c r="A223" s="12"/>
    </row>
    <row r="224" spans="1:13" x14ac:dyDescent="0.4">
      <c r="M224"/>
    </row>
    <row r="225" spans="4:13" x14ac:dyDescent="0.4">
      <c r="M225"/>
    </row>
    <row r="226" spans="4:13" x14ac:dyDescent="0.4">
      <c r="M226"/>
    </row>
    <row r="227" spans="4:13" x14ac:dyDescent="0.4">
      <c r="M227"/>
    </row>
    <row r="228" spans="4:13" x14ac:dyDescent="0.4">
      <c r="M228"/>
    </row>
    <row r="229" spans="4:13" x14ac:dyDescent="0.4">
      <c r="M229"/>
    </row>
    <row r="230" spans="4:13" x14ac:dyDescent="0.4">
      <c r="M230"/>
    </row>
    <row r="231" spans="4:13" x14ac:dyDescent="0.4">
      <c r="M231"/>
    </row>
    <row r="232" spans="4:13" x14ac:dyDescent="0.4">
      <c r="M232"/>
    </row>
    <row r="233" spans="4:13" x14ac:dyDescent="0.4">
      <c r="M233"/>
    </row>
    <row r="234" spans="4:13" x14ac:dyDescent="0.4">
      <c r="M234"/>
    </row>
    <row r="235" spans="4:13" x14ac:dyDescent="0.4">
      <c r="M235"/>
    </row>
    <row r="236" spans="4:13" x14ac:dyDescent="0.4">
      <c r="M236"/>
    </row>
    <row r="237" spans="4:13" x14ac:dyDescent="0.4">
      <c r="M237"/>
    </row>
    <row r="238" spans="4:13" x14ac:dyDescent="0.4">
      <c r="M238"/>
    </row>
    <row r="239" spans="4:13" x14ac:dyDescent="0.4">
      <c r="K239" s="13"/>
      <c r="L239" s="13"/>
      <c r="M239"/>
    </row>
    <row r="240" spans="4:13" x14ac:dyDescent="0.4">
      <c r="D240" s="12"/>
      <c r="E240" s="13"/>
      <c r="G240" s="14"/>
      <c r="H240" s="13"/>
      <c r="I240" s="13"/>
      <c r="K240" s="13"/>
      <c r="L240" s="13"/>
      <c r="M240"/>
    </row>
    <row r="241" spans="4:13" x14ac:dyDescent="0.4">
      <c r="D241" s="12"/>
      <c r="E241" s="13"/>
      <c r="G241" s="14"/>
      <c r="H241" s="13"/>
      <c r="I241" s="13"/>
      <c r="K241" s="13"/>
      <c r="L241" s="13"/>
      <c r="M241"/>
    </row>
    <row r="242" spans="4:13" x14ac:dyDescent="0.4">
      <c r="D242" s="12"/>
      <c r="E242" s="13"/>
      <c r="G242" s="14"/>
      <c r="H242" s="13"/>
      <c r="I242" s="13"/>
      <c r="K242" s="13"/>
      <c r="L242" s="13"/>
      <c r="M242"/>
    </row>
    <row r="243" spans="4:13" x14ac:dyDescent="0.4">
      <c r="D243" s="12"/>
      <c r="E243" s="13"/>
      <c r="G243" s="14"/>
      <c r="H243" s="13"/>
      <c r="I243" s="13"/>
      <c r="K243" s="13"/>
      <c r="L243" s="13"/>
      <c r="M243"/>
    </row>
    <row r="244" spans="4:13" x14ac:dyDescent="0.4">
      <c r="D244" s="12"/>
      <c r="E244" s="13"/>
      <c r="G244" s="14"/>
      <c r="H244" s="13"/>
      <c r="I244" s="13"/>
    </row>
    <row r="250" spans="4:13" x14ac:dyDescent="0.4">
      <c r="K250" s="13"/>
      <c r="L250" s="13"/>
    </row>
    <row r="251" spans="4:13" x14ac:dyDescent="0.4">
      <c r="D251" s="12"/>
      <c r="E251" s="13"/>
      <c r="G251" s="14"/>
      <c r="H251" s="13"/>
      <c r="I251" s="13"/>
    </row>
    <row r="253" spans="4:13" x14ac:dyDescent="0.4">
      <c r="K253" s="13"/>
      <c r="L253" s="13"/>
    </row>
    <row r="254" spans="4:13" x14ac:dyDescent="0.4">
      <c r="D254" s="12"/>
      <c r="E254" s="13"/>
      <c r="G254" s="14"/>
      <c r="H254" s="13"/>
      <c r="I254" s="13"/>
    </row>
    <row r="255" spans="4:13" x14ac:dyDescent="0.4">
      <c r="K255" s="13"/>
      <c r="L255" s="13"/>
    </row>
    <row r="256" spans="4:13" x14ac:dyDescent="0.4">
      <c r="D256" s="12"/>
      <c r="E256" s="13"/>
      <c r="G256" s="14"/>
      <c r="H256" s="13"/>
      <c r="I256" s="13"/>
    </row>
    <row r="258" spans="4:12" x14ac:dyDescent="0.4">
      <c r="K258" s="13"/>
      <c r="L258" s="13"/>
    </row>
    <row r="259" spans="4:12" x14ac:dyDescent="0.4">
      <c r="D259" s="12"/>
      <c r="E259" s="13"/>
      <c r="G259" s="14"/>
      <c r="H259" s="13"/>
      <c r="I259" s="13"/>
      <c r="K259" s="13"/>
      <c r="L259" s="13"/>
    </row>
    <row r="260" spans="4:12" x14ac:dyDescent="0.4">
      <c r="D260" s="12"/>
      <c r="E260" s="13"/>
      <c r="G260" s="14"/>
      <c r="H260" s="13"/>
      <c r="I260" s="13"/>
    </row>
    <row r="265" spans="4:12" x14ac:dyDescent="0.4">
      <c r="K265" s="13"/>
      <c r="L265" s="13"/>
    </row>
    <row r="266" spans="4:12" x14ac:dyDescent="0.4">
      <c r="D266" s="12"/>
      <c r="E266" s="13"/>
      <c r="G266" s="14"/>
      <c r="H266" s="13"/>
      <c r="I266" s="13"/>
      <c r="K266" s="13"/>
      <c r="L266" s="13"/>
    </row>
    <row r="267" spans="4:12" x14ac:dyDescent="0.4">
      <c r="D267" s="12"/>
      <c r="E267" s="13"/>
      <c r="G267" s="14"/>
      <c r="H267" s="13"/>
      <c r="I267" s="13"/>
      <c r="K267" s="13"/>
      <c r="L267" s="13"/>
    </row>
    <row r="268" spans="4:12" x14ac:dyDescent="0.4">
      <c r="D268" s="12"/>
      <c r="E268" s="13"/>
      <c r="G268" s="14"/>
      <c r="H268" s="13"/>
      <c r="I268" s="13"/>
      <c r="K268" s="13"/>
      <c r="L268" s="13"/>
    </row>
    <row r="269" spans="4:12" x14ac:dyDescent="0.4">
      <c r="D269" s="12"/>
      <c r="E269" s="13"/>
      <c r="G269" s="14"/>
      <c r="H269" s="13"/>
      <c r="I269" s="13"/>
      <c r="K269" s="13"/>
      <c r="L269" s="13"/>
    </row>
    <row r="270" spans="4:12" x14ac:dyDescent="0.4">
      <c r="D270" s="12"/>
      <c r="E270" s="13"/>
      <c r="G270" s="14"/>
      <c r="H270" s="13"/>
      <c r="I270" s="13"/>
      <c r="K270" s="13"/>
      <c r="L270" s="13"/>
    </row>
    <row r="271" spans="4:12" x14ac:dyDescent="0.4">
      <c r="D271" s="12"/>
      <c r="E271" s="13"/>
      <c r="G271" s="14"/>
      <c r="H271" s="13"/>
      <c r="I271" s="13"/>
      <c r="K271" s="13"/>
      <c r="L271" s="13"/>
    </row>
    <row r="272" spans="4:12" x14ac:dyDescent="0.4">
      <c r="D272" s="12"/>
      <c r="E272" s="13"/>
      <c r="G272" s="14"/>
      <c r="H272" s="13"/>
      <c r="I272" s="13"/>
      <c r="K272" s="13"/>
      <c r="L272" s="13"/>
    </row>
    <row r="273" spans="4:12" x14ac:dyDescent="0.4">
      <c r="D273" s="12"/>
      <c r="E273" s="13"/>
      <c r="G273" s="14"/>
      <c r="H273" s="13"/>
      <c r="I273" s="13"/>
      <c r="K273" s="13"/>
      <c r="L273" s="13"/>
    </row>
    <row r="274" spans="4:12" x14ac:dyDescent="0.4">
      <c r="D274" s="12"/>
      <c r="E274" s="13"/>
      <c r="G274" s="14"/>
      <c r="H274" s="13"/>
      <c r="I274" s="13"/>
      <c r="K274" s="13"/>
      <c r="L274" s="13"/>
    </row>
    <row r="275" spans="4:12" x14ac:dyDescent="0.4">
      <c r="D275" s="12"/>
      <c r="E275" s="13"/>
      <c r="G275" s="14"/>
      <c r="H275" s="13"/>
      <c r="I275" s="13"/>
    </row>
  </sheetData>
  <sortState ref="C2:I275">
    <sortCondition descending="1" ref="H2:H275"/>
    <sortCondition descending="1" ref="C2:C275"/>
  </sortState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T347"/>
  <sheetViews>
    <sheetView showZeros="0" zoomScaleNormal="100" workbookViewId="0">
      <selection activeCell="K56" sqref="K56"/>
    </sheetView>
  </sheetViews>
  <sheetFormatPr defaultRowHeight="12.3" x14ac:dyDescent="0.4"/>
  <cols>
    <col min="1" max="1" width="7.71875" style="4" customWidth="1"/>
    <col min="2" max="2" width="18.71875" customWidth="1"/>
    <col min="3" max="3" width="19.38671875" bestFit="1" customWidth="1"/>
    <col min="4" max="4" width="8.71875" style="4" customWidth="1"/>
    <col min="5" max="5" width="8.71875" style="7" customWidth="1"/>
    <col min="6" max="6" width="8.71875" style="4" customWidth="1"/>
    <col min="7" max="7" width="1.71875" customWidth="1"/>
    <col min="8" max="8" width="7.71875" customWidth="1"/>
    <col min="9" max="9" width="18.609375" customWidth="1"/>
    <col min="10" max="10" width="19.38671875" bestFit="1" customWidth="1"/>
    <col min="11" max="13" width="8.71875" customWidth="1"/>
    <col min="14" max="14" width="1.71875" customWidth="1"/>
    <col min="15" max="15" width="7.71875" customWidth="1"/>
    <col min="16" max="16" width="20.71875" customWidth="1"/>
    <col min="17" max="17" width="17.71875" customWidth="1"/>
    <col min="18" max="20" width="8.71875" customWidth="1"/>
  </cols>
  <sheetData>
    <row r="1" spans="1:20" ht="30" customHeight="1" x14ac:dyDescent="1.05">
      <c r="A1" s="258" t="s">
        <v>236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15"/>
      <c r="O1" s="15"/>
      <c r="P1" s="15"/>
      <c r="Q1" s="15"/>
      <c r="R1" s="15"/>
      <c r="S1" s="15"/>
      <c r="T1" s="15"/>
    </row>
    <row r="2" spans="1:20" ht="18.75" customHeight="1" x14ac:dyDescent="0.4">
      <c r="B2" t="s">
        <v>81</v>
      </c>
      <c r="C2" t="s">
        <v>82</v>
      </c>
      <c r="D2" s="4" t="s">
        <v>83</v>
      </c>
      <c r="E2" s="16" t="s">
        <v>5</v>
      </c>
      <c r="F2" s="4" t="s">
        <v>12</v>
      </c>
      <c r="H2" s="4" t="s">
        <v>80</v>
      </c>
      <c r="I2" t="s">
        <v>81</v>
      </c>
      <c r="J2" t="s">
        <v>82</v>
      </c>
      <c r="K2" s="4" t="s">
        <v>83</v>
      </c>
      <c r="L2" s="16" t="s">
        <v>5</v>
      </c>
      <c r="M2" s="4" t="s">
        <v>12</v>
      </c>
      <c r="O2" s="4"/>
      <c r="R2" s="4"/>
      <c r="S2" s="16"/>
      <c r="T2" s="4"/>
    </row>
    <row r="3" spans="1:20" ht="14.1" customHeight="1" x14ac:dyDescent="0.4">
      <c r="A3" s="4">
        <f>Averages!B2</f>
        <v>1</v>
      </c>
      <c r="B3" s="4" t="str">
        <f>Averages!C2</f>
        <v>Glen Dainter</v>
      </c>
      <c r="C3" s="4" t="str">
        <f>Averages!D2</f>
        <v>Sporting Lions</v>
      </c>
      <c r="D3" s="4">
        <f>Averages!E2</f>
        <v>14</v>
      </c>
      <c r="E3" s="92">
        <f>Averages!F2</f>
        <v>29.285714285714285</v>
      </c>
      <c r="F3" s="4">
        <f>Averages!G2</f>
        <v>7</v>
      </c>
      <c r="H3" s="234">
        <f>Averages!B55</f>
        <v>54</v>
      </c>
      <c r="I3" s="234" t="str">
        <f>Averages!C55</f>
        <v>Lee Foskett</v>
      </c>
      <c r="J3" s="234" t="str">
        <f>Averages!D55</f>
        <v>Hounds</v>
      </c>
      <c r="K3" s="234">
        <f>Averages!E55</f>
        <v>11</v>
      </c>
      <c r="L3" s="92">
        <f>Averages!F55</f>
        <v>24.727272727272727</v>
      </c>
      <c r="M3" s="234" t="str">
        <f>Averages!G55</f>
        <v/>
      </c>
      <c r="O3" s="4"/>
      <c r="R3" s="4"/>
      <c r="S3" s="7"/>
      <c r="T3" s="17"/>
    </row>
    <row r="4" spans="1:20" ht="14.1" customHeight="1" x14ac:dyDescent="0.4">
      <c r="A4" s="4">
        <f>Averages!B3</f>
        <v>2</v>
      </c>
      <c r="B4" s="4" t="str">
        <f>Averages!C3</f>
        <v>Giles Headley</v>
      </c>
      <c r="C4" s="4" t="str">
        <f>Averages!D3</f>
        <v>Hounds</v>
      </c>
      <c r="D4" s="4">
        <f>Averages!E3</f>
        <v>11</v>
      </c>
      <c r="E4" s="92">
        <f>Averages!F3</f>
        <v>29.181818181818183</v>
      </c>
      <c r="F4" s="133">
        <f>Averages!G3</f>
        <v>4</v>
      </c>
      <c r="H4" s="234">
        <f>Averages!B56</f>
        <v>55</v>
      </c>
      <c r="I4" s="234" t="str">
        <f>Averages!C56</f>
        <v>John Orton</v>
      </c>
      <c r="J4" s="234" t="str">
        <f>Averages!D56</f>
        <v>New Plough</v>
      </c>
      <c r="K4" s="234">
        <f>Averages!E56</f>
        <v>14</v>
      </c>
      <c r="L4" s="92">
        <f>Averages!F56</f>
        <v>24.642857142857142</v>
      </c>
      <c r="M4" s="234">
        <f>Averages!G56</f>
        <v>1</v>
      </c>
      <c r="O4" s="4"/>
      <c r="R4" s="4"/>
      <c r="S4" s="7"/>
      <c r="T4" s="17"/>
    </row>
    <row r="5" spans="1:20" ht="14.1" customHeight="1" x14ac:dyDescent="0.4">
      <c r="A5" s="4">
        <f>Averages!B4</f>
        <v>3</v>
      </c>
      <c r="B5" s="4" t="str">
        <f>Averages!C4</f>
        <v>Jon Storer</v>
      </c>
      <c r="C5" s="4" t="str">
        <f>Averages!D4</f>
        <v>Ashby Road B</v>
      </c>
      <c r="D5" s="4">
        <f>Averages!E4</f>
        <v>13</v>
      </c>
      <c r="E5" s="92">
        <f>Averages!F4</f>
        <v>29.153846153846153</v>
      </c>
      <c r="F5" s="133">
        <f>Averages!G4</f>
        <v>5</v>
      </c>
      <c r="H5" s="234">
        <f>Averages!B57</f>
        <v>56</v>
      </c>
      <c r="I5" s="234" t="str">
        <f>Averages!C57</f>
        <v>Darren Statham</v>
      </c>
      <c r="J5" s="234" t="str">
        <f>Averages!D57</f>
        <v>New Plough</v>
      </c>
      <c r="K5" s="234">
        <f>Averages!E57</f>
        <v>12</v>
      </c>
      <c r="L5" s="92">
        <f>Averages!F57</f>
        <v>24.583333333333332</v>
      </c>
      <c r="M5" s="234" t="str">
        <f>Averages!G57</f>
        <v/>
      </c>
      <c r="O5" s="4"/>
      <c r="R5" s="4"/>
      <c r="S5" s="7"/>
      <c r="T5" s="17"/>
    </row>
    <row r="6" spans="1:20" ht="14.1" customHeight="1" x14ac:dyDescent="0.4">
      <c r="A6" s="4">
        <f>Averages!B5</f>
        <v>4</v>
      </c>
      <c r="B6" s="4" t="str">
        <f>Averages!C5</f>
        <v>Paul Huddlestone</v>
      </c>
      <c r="C6" s="4" t="str">
        <f>Averages!D5</f>
        <v>Hounds</v>
      </c>
      <c r="D6" s="4">
        <f>Averages!E5</f>
        <v>14</v>
      </c>
      <c r="E6" s="92">
        <f>Averages!F5</f>
        <v>29.142857142857142</v>
      </c>
      <c r="F6" s="133">
        <f>Averages!G5</f>
        <v>6</v>
      </c>
      <c r="H6" s="234">
        <f>Averages!B58</f>
        <v>57</v>
      </c>
      <c r="I6" s="234" t="str">
        <f>Averages!C58</f>
        <v>Kim Baker</v>
      </c>
      <c r="J6" s="234" t="str">
        <f>Averages!D58</f>
        <v>Ashby Road B</v>
      </c>
      <c r="K6" s="234">
        <f>Averages!E58</f>
        <v>14</v>
      </c>
      <c r="L6" s="92">
        <f>Averages!F58</f>
        <v>24.571428571428573</v>
      </c>
      <c r="M6" s="234" t="str">
        <f>Averages!G58</f>
        <v/>
      </c>
      <c r="O6" s="4"/>
      <c r="R6" s="4"/>
      <c r="S6" s="7"/>
      <c r="T6" s="17"/>
    </row>
    <row r="7" spans="1:20" ht="14.1" customHeight="1" x14ac:dyDescent="0.4">
      <c r="A7" s="4">
        <f>Averages!B6</f>
        <v>5</v>
      </c>
      <c r="B7" s="4" t="str">
        <f>Averages!C6</f>
        <v>Karl Bunting</v>
      </c>
      <c r="C7" s="4" t="str">
        <f>Averages!D6</f>
        <v>Sporting Lions</v>
      </c>
      <c r="D7" s="4">
        <f>Averages!E6</f>
        <v>12</v>
      </c>
      <c r="E7" s="92">
        <f>Averages!F6</f>
        <v>29.083333333333332</v>
      </c>
      <c r="F7" s="133">
        <f>Averages!G6</f>
        <v>5</v>
      </c>
      <c r="H7" s="234">
        <f>Averages!B59</f>
        <v>58</v>
      </c>
      <c r="I7" s="234" t="str">
        <f>Averages!C59</f>
        <v>Mark Horsler</v>
      </c>
      <c r="J7" s="234" t="str">
        <f>Averages!D59</f>
        <v>Trojans</v>
      </c>
      <c r="K7" s="234">
        <f>Averages!E59</f>
        <v>13</v>
      </c>
      <c r="L7" s="92">
        <f>Averages!F59</f>
        <v>24.53846153846154</v>
      </c>
      <c r="M7" s="234" t="str">
        <f>Averages!G59</f>
        <v/>
      </c>
      <c r="O7" s="4"/>
      <c r="R7" s="4"/>
      <c r="S7" s="7"/>
      <c r="T7" s="17"/>
    </row>
    <row r="8" spans="1:20" ht="14.1" customHeight="1" x14ac:dyDescent="0.4">
      <c r="A8" s="4">
        <f>Averages!B7</f>
        <v>6</v>
      </c>
      <c r="B8" s="4" t="str">
        <f>Averages!C7</f>
        <v>Leigh Hall</v>
      </c>
      <c r="C8" s="4" t="str">
        <f>Averages!D7</f>
        <v>Trojans</v>
      </c>
      <c r="D8" s="4">
        <f>Averages!E7</f>
        <v>12</v>
      </c>
      <c r="E8" s="92">
        <f>Averages!F7</f>
        <v>29</v>
      </c>
      <c r="F8" s="133">
        <f>Averages!G7</f>
        <v>4</v>
      </c>
      <c r="H8" s="234">
        <f>Averages!B60</f>
        <v>59</v>
      </c>
      <c r="I8" s="234" t="str">
        <f>Averages!C60</f>
        <v>John Palk</v>
      </c>
      <c r="J8" s="234" t="str">
        <f>Averages!D60</f>
        <v>Ashby Road B</v>
      </c>
      <c r="K8" s="234">
        <f>Averages!E60</f>
        <v>14</v>
      </c>
      <c r="L8" s="92">
        <f>Averages!F60</f>
        <v>24.5</v>
      </c>
      <c r="M8" s="234" t="str">
        <f>Averages!G60</f>
        <v/>
      </c>
      <c r="O8" s="4"/>
      <c r="R8" s="4"/>
      <c r="S8" s="7"/>
      <c r="T8" s="17"/>
    </row>
    <row r="9" spans="1:20" ht="14.1" customHeight="1" x14ac:dyDescent="0.4">
      <c r="A9" s="4">
        <f>Averages!B8</f>
        <v>7</v>
      </c>
      <c r="B9" s="4" t="str">
        <f>Averages!C8</f>
        <v>Todd Astill</v>
      </c>
      <c r="C9" s="4" t="str">
        <f>Averages!D8</f>
        <v>Sporting Lions</v>
      </c>
      <c r="D9" s="4">
        <f>Averages!E8</f>
        <v>13</v>
      </c>
      <c r="E9" s="92">
        <f>Averages!F8</f>
        <v>28.846153846153847</v>
      </c>
      <c r="F9" s="133">
        <f>Averages!G8</f>
        <v>3</v>
      </c>
      <c r="H9" s="234">
        <f>Averages!B61</f>
        <v>60</v>
      </c>
      <c r="I9" s="234" t="str">
        <f>Averages!C61</f>
        <v>Richard Sanders</v>
      </c>
      <c r="J9" s="234" t="str">
        <f>Averages!D61</f>
        <v>Trojans</v>
      </c>
      <c r="K9" s="234">
        <f>Averages!E61</f>
        <v>12</v>
      </c>
      <c r="L9" s="92">
        <f>Averages!F61</f>
        <v>24.5</v>
      </c>
      <c r="M9" s="234" t="str">
        <f>Averages!G61</f>
        <v/>
      </c>
      <c r="O9" s="4"/>
      <c r="R9" s="4"/>
      <c r="S9" s="7"/>
      <c r="T9" s="17"/>
    </row>
    <row r="10" spans="1:20" ht="14.1" customHeight="1" x14ac:dyDescent="0.4">
      <c r="A10" s="4">
        <f>Averages!B9</f>
        <v>8</v>
      </c>
      <c r="B10" s="4" t="str">
        <f>Averages!C9</f>
        <v>Jeanette Mulkeirins</v>
      </c>
      <c r="C10" s="4" t="str">
        <f>Averages!D9</f>
        <v>Sporting Lions</v>
      </c>
      <c r="D10" s="4">
        <f>Averages!E9</f>
        <v>13</v>
      </c>
      <c r="E10" s="92">
        <f>Averages!F9</f>
        <v>28.76923076923077</v>
      </c>
      <c r="F10" s="133">
        <f>Averages!G9</f>
        <v>3</v>
      </c>
      <c r="H10" s="234" t="str">
        <f>Averages!B62</f>
        <v>=</v>
      </c>
      <c r="I10" s="234" t="str">
        <f>Averages!C62</f>
        <v>Paul Barwell</v>
      </c>
      <c r="J10" s="234" t="str">
        <f>Averages!D62</f>
        <v>New Plough</v>
      </c>
      <c r="K10" s="234">
        <f>Averages!E62</f>
        <v>12</v>
      </c>
      <c r="L10" s="92">
        <f>Averages!F62</f>
        <v>24.5</v>
      </c>
      <c r="M10" s="234" t="str">
        <f>Averages!G62</f>
        <v/>
      </c>
      <c r="O10" s="4"/>
      <c r="R10" s="4"/>
      <c r="S10" s="7"/>
      <c r="T10" s="17"/>
    </row>
    <row r="11" spans="1:20" ht="14.1" customHeight="1" x14ac:dyDescent="0.4">
      <c r="A11" s="4">
        <f>Averages!B10</f>
        <v>9</v>
      </c>
      <c r="B11" s="4" t="str">
        <f>Averages!C10</f>
        <v>Chris Sills</v>
      </c>
      <c r="C11" s="4" t="str">
        <f>Averages!D10</f>
        <v>Trojans</v>
      </c>
      <c r="D11" s="4">
        <f>Averages!E10</f>
        <v>11</v>
      </c>
      <c r="E11" s="92">
        <f>Averages!F10</f>
        <v>28.727272727272727</v>
      </c>
      <c r="F11" s="133">
        <f>Averages!G10</f>
        <v>2</v>
      </c>
      <c r="H11" s="234">
        <f>Averages!B63</f>
        <v>62</v>
      </c>
      <c r="I11" s="234" t="str">
        <f>Averages!C63</f>
        <v>Chris Rose</v>
      </c>
      <c r="J11" s="234" t="str">
        <f>Averages!D63</f>
        <v>Smallshaws</v>
      </c>
      <c r="K11" s="234">
        <f>Averages!E63</f>
        <v>12</v>
      </c>
      <c r="L11" s="92">
        <f>Averages!F63</f>
        <v>23.75</v>
      </c>
      <c r="M11" s="234" t="str">
        <f>Averages!G63</f>
        <v/>
      </c>
      <c r="O11" s="4"/>
      <c r="R11" s="4"/>
      <c r="S11" s="7"/>
      <c r="T11" s="17"/>
    </row>
    <row r="12" spans="1:20" ht="14.1" customHeight="1" x14ac:dyDescent="0.4">
      <c r="A12" s="4">
        <f>Averages!B11</f>
        <v>10</v>
      </c>
      <c r="B12" s="4" t="str">
        <f>Averages!C11</f>
        <v>John Bray</v>
      </c>
      <c r="C12" s="4" t="str">
        <f>Averages!D11</f>
        <v>New Plough</v>
      </c>
      <c r="D12" s="4">
        <f>Averages!E11</f>
        <v>13</v>
      </c>
      <c r="E12" s="92">
        <f>Averages!F11</f>
        <v>28.692307692307693</v>
      </c>
      <c r="F12" s="133">
        <f>Averages!G11</f>
        <v>6</v>
      </c>
      <c r="H12" s="234">
        <f>Averages!B64</f>
        <v>63</v>
      </c>
      <c r="I12" s="234" t="str">
        <f>Averages!C64</f>
        <v>Steve Reynolds</v>
      </c>
      <c r="J12" s="234" t="str">
        <f>Averages!D64</f>
        <v>New Plough</v>
      </c>
      <c r="K12" s="234">
        <f>Averages!E64</f>
        <v>12</v>
      </c>
      <c r="L12" s="92">
        <f>Averages!F64</f>
        <v>22.833333333333332</v>
      </c>
      <c r="M12" s="234" t="str">
        <f>Averages!G64</f>
        <v/>
      </c>
      <c r="O12" s="4"/>
      <c r="R12" s="4"/>
      <c r="S12" s="7"/>
      <c r="T12" s="17"/>
    </row>
    <row r="13" spans="1:20" ht="14.1" customHeight="1" x14ac:dyDescent="0.4">
      <c r="A13" s="4">
        <f>Averages!B12</f>
        <v>11</v>
      </c>
      <c r="B13" s="4" t="str">
        <f>Averages!C12</f>
        <v>Phil Hood</v>
      </c>
      <c r="C13" s="4" t="str">
        <f>Averages!D12</f>
        <v>Trojans</v>
      </c>
      <c r="D13" s="4">
        <f>Averages!E12</f>
        <v>13</v>
      </c>
      <c r="E13" s="92">
        <f>Averages!F12</f>
        <v>28.46153846153846</v>
      </c>
      <c r="F13" s="133">
        <f>Averages!G12</f>
        <v>2</v>
      </c>
      <c r="O13" s="4"/>
      <c r="R13" s="4"/>
      <c r="S13" s="7"/>
      <c r="T13" s="17"/>
    </row>
    <row r="14" spans="1:20" ht="14.1" customHeight="1" x14ac:dyDescent="0.4">
      <c r="A14" s="4">
        <f>Averages!B13</f>
        <v>12</v>
      </c>
      <c r="B14" s="4" t="str">
        <f>Averages!C13</f>
        <v>Alison Smith</v>
      </c>
      <c r="C14" s="4" t="str">
        <f>Averages!D13</f>
        <v>Sporting Lions</v>
      </c>
      <c r="D14" s="4">
        <f>Averages!E13</f>
        <v>11</v>
      </c>
      <c r="E14" s="92">
        <f>Averages!F13</f>
        <v>28.272727272727273</v>
      </c>
      <c r="F14" s="133">
        <f>Averages!G13</f>
        <v>1</v>
      </c>
      <c r="H14" s="169">
        <f>Averages!B65</f>
        <v>64</v>
      </c>
      <c r="I14" s="169" t="str">
        <f>Averages!C65</f>
        <v>Andrew Cryer</v>
      </c>
      <c r="J14" s="169" t="str">
        <f>Averages!D65</f>
        <v>Ashby Road B</v>
      </c>
      <c r="K14" s="169">
        <f>Averages!E65</f>
        <v>10</v>
      </c>
      <c r="L14" s="92">
        <f>Averages!F65</f>
        <v>29.2</v>
      </c>
      <c r="M14" s="169">
        <f>Averages!G65</f>
        <v>4</v>
      </c>
      <c r="O14" s="4"/>
      <c r="R14" s="4"/>
      <c r="S14" s="7"/>
      <c r="T14" s="17"/>
    </row>
    <row r="15" spans="1:20" ht="14.1" customHeight="1" x14ac:dyDescent="0.4">
      <c r="A15" s="4">
        <f>Averages!B14</f>
        <v>13</v>
      </c>
      <c r="B15" s="4" t="str">
        <f>Averages!C14</f>
        <v>Karen Bown</v>
      </c>
      <c r="C15" s="4" t="str">
        <f>Averages!D14</f>
        <v>Hinckley Phoenix</v>
      </c>
      <c r="D15" s="4">
        <f>Averages!E14</f>
        <v>12</v>
      </c>
      <c r="E15" s="92">
        <f>Averages!F14</f>
        <v>28.083333333333332</v>
      </c>
      <c r="F15" s="133">
        <f>Averages!G14</f>
        <v>3</v>
      </c>
      <c r="H15" s="137">
        <f>Averages!B66</f>
        <v>65</v>
      </c>
      <c r="I15" s="137" t="str">
        <f>Averages!C66</f>
        <v>Darren Hicks</v>
      </c>
      <c r="J15" s="137" t="str">
        <f>Averages!D66</f>
        <v>Sporting Lions</v>
      </c>
      <c r="K15" s="137">
        <f>Averages!E66</f>
        <v>8</v>
      </c>
      <c r="L15" s="92">
        <f>Averages!F66</f>
        <v>28.125</v>
      </c>
      <c r="M15" s="137" t="str">
        <f>Averages!G66</f>
        <v/>
      </c>
      <c r="O15" s="4"/>
      <c r="R15" s="4"/>
      <c r="S15" s="7"/>
      <c r="T15" s="17"/>
    </row>
    <row r="16" spans="1:20" ht="14.1" customHeight="1" x14ac:dyDescent="0.4">
      <c r="A16" s="4">
        <f>Averages!B15</f>
        <v>14</v>
      </c>
      <c r="B16" s="4" t="str">
        <f>Averages!C15</f>
        <v>Tom Williams</v>
      </c>
      <c r="C16" s="4" t="str">
        <f>Averages!D15</f>
        <v>Smallshaws</v>
      </c>
      <c r="D16" s="4">
        <f>Averages!E15</f>
        <v>14</v>
      </c>
      <c r="E16" s="92">
        <f>Averages!F15</f>
        <v>28.071428571428573</v>
      </c>
      <c r="F16" s="133">
        <f>Averages!G15</f>
        <v>1</v>
      </c>
      <c r="H16" s="137">
        <f>Averages!B67</f>
        <v>66</v>
      </c>
      <c r="I16" s="137" t="str">
        <f>Averages!C67</f>
        <v>Roxy Ratheram</v>
      </c>
      <c r="J16" s="137" t="str">
        <f>Averages!D67</f>
        <v>Hinckley Phoenix</v>
      </c>
      <c r="K16" s="137">
        <f>Averages!E67</f>
        <v>1</v>
      </c>
      <c r="L16" s="92">
        <f>Averages!F67</f>
        <v>28</v>
      </c>
      <c r="M16" s="137" t="str">
        <f>Averages!G67</f>
        <v/>
      </c>
      <c r="O16" s="4"/>
      <c r="R16" s="4"/>
      <c r="S16" s="7"/>
      <c r="T16" s="17"/>
    </row>
    <row r="17" spans="1:20" ht="14.1" customHeight="1" x14ac:dyDescent="0.4">
      <c r="A17" s="4" t="str">
        <f>Averages!B16</f>
        <v>=</v>
      </c>
      <c r="B17" s="4" t="str">
        <f>Averages!C16</f>
        <v>Pete Finney</v>
      </c>
      <c r="C17" s="4" t="str">
        <f>Averages!D16</f>
        <v>Ashby Road</v>
      </c>
      <c r="D17" s="4">
        <f>Averages!E16</f>
        <v>14</v>
      </c>
      <c r="E17" s="92">
        <f>Averages!F16</f>
        <v>28.071428571428573</v>
      </c>
      <c r="F17" s="133">
        <f>Averages!G16</f>
        <v>2</v>
      </c>
      <c r="H17" s="131">
        <f>Averages!B68</f>
        <v>67</v>
      </c>
      <c r="I17" s="131" t="str">
        <f>Averages!C68</f>
        <v>Samantha Haskins</v>
      </c>
      <c r="J17" s="131" t="str">
        <f>Averages!D68</f>
        <v>Hinckley Phoenix</v>
      </c>
      <c r="K17" s="131">
        <f>Averages!E68</f>
        <v>9</v>
      </c>
      <c r="L17" s="92">
        <f>Averages!F68</f>
        <v>27.777777777777779</v>
      </c>
      <c r="M17" s="131">
        <f>Averages!G68</f>
        <v>1</v>
      </c>
      <c r="O17" s="4"/>
      <c r="R17" s="4"/>
      <c r="S17" s="7"/>
      <c r="T17" s="17"/>
    </row>
    <row r="18" spans="1:20" ht="14.1" customHeight="1" x14ac:dyDescent="0.4">
      <c r="A18" s="4">
        <f>Averages!B17</f>
        <v>16</v>
      </c>
      <c r="B18" s="4" t="str">
        <f>Averages!C17</f>
        <v>Mike Sansome</v>
      </c>
      <c r="C18" s="4" t="str">
        <f>Averages!D17</f>
        <v>Ashby Road B</v>
      </c>
      <c r="D18" s="4">
        <f>Averages!E17</f>
        <v>14</v>
      </c>
      <c r="E18" s="92">
        <f>Averages!F17</f>
        <v>27.928571428571427</v>
      </c>
      <c r="F18" s="133" t="str">
        <f>Averages!G17</f>
        <v/>
      </c>
      <c r="H18" s="131">
        <f>Averages!B69</f>
        <v>68</v>
      </c>
      <c r="I18" s="131" t="str">
        <f>Averages!C69</f>
        <v>Bob West</v>
      </c>
      <c r="J18" s="131" t="str">
        <f>Averages!D69</f>
        <v>Smallshaws</v>
      </c>
      <c r="K18" s="131">
        <f>Averages!E69</f>
        <v>10</v>
      </c>
      <c r="L18" s="92">
        <f>Averages!F69</f>
        <v>27.6</v>
      </c>
      <c r="M18" s="131">
        <f>Averages!G69</f>
        <v>1</v>
      </c>
      <c r="O18" s="4"/>
      <c r="R18" s="4"/>
      <c r="S18" s="7"/>
      <c r="T18" s="17"/>
    </row>
    <row r="19" spans="1:20" ht="14.1" customHeight="1" x14ac:dyDescent="0.4">
      <c r="A19" s="4">
        <f>Averages!B18</f>
        <v>17</v>
      </c>
      <c r="B19" s="4" t="str">
        <f>Averages!C18</f>
        <v>Tom Bray</v>
      </c>
      <c r="C19" s="4" t="str">
        <f>Averages!D18</f>
        <v>New Plough</v>
      </c>
      <c r="D19" s="4">
        <f>Averages!E18</f>
        <v>14</v>
      </c>
      <c r="E19" s="92">
        <f>Averages!F18</f>
        <v>27.857142857142858</v>
      </c>
      <c r="F19" s="133">
        <f>Averages!G18</f>
        <v>1</v>
      </c>
      <c r="H19" s="131">
        <f>Averages!B70</f>
        <v>69</v>
      </c>
      <c r="I19" s="131" t="str">
        <f>Averages!C70</f>
        <v>Rikki Hammersley</v>
      </c>
      <c r="J19" s="131" t="str">
        <f>Averages!D70</f>
        <v>Ashby Road B</v>
      </c>
      <c r="K19" s="131">
        <f>Averages!E70</f>
        <v>9</v>
      </c>
      <c r="L19" s="92">
        <f>Averages!F70</f>
        <v>27.222222222222221</v>
      </c>
      <c r="M19" s="131" t="str">
        <f>Averages!G70</f>
        <v/>
      </c>
      <c r="O19" s="4"/>
      <c r="R19" s="4"/>
      <c r="S19" s="7"/>
      <c r="T19" s="17"/>
    </row>
    <row r="20" spans="1:20" ht="14.1" customHeight="1" x14ac:dyDescent="0.4">
      <c r="A20" s="4">
        <f>Averages!B19</f>
        <v>18</v>
      </c>
      <c r="B20" s="4" t="str">
        <f>Averages!C19</f>
        <v>Rebecca Horsler</v>
      </c>
      <c r="C20" s="4" t="str">
        <f>Averages!D19</f>
        <v>Trojans</v>
      </c>
      <c r="D20" s="4">
        <f>Averages!E19</f>
        <v>13</v>
      </c>
      <c r="E20" s="92">
        <f>Averages!F19</f>
        <v>27.76923076923077</v>
      </c>
      <c r="F20" s="133">
        <f>Averages!G19</f>
        <v>1</v>
      </c>
      <c r="H20" s="131">
        <f>Averages!B71</f>
        <v>70</v>
      </c>
      <c r="I20" s="131" t="str">
        <f>Averages!C72</f>
        <v>Luke Bown</v>
      </c>
      <c r="J20" s="131" t="str">
        <f>Averages!D72</f>
        <v>Hinckley Phoenix</v>
      </c>
      <c r="K20" s="131">
        <f>Averages!E72</f>
        <v>8</v>
      </c>
      <c r="L20" s="92">
        <f>Averages!F72</f>
        <v>26.875</v>
      </c>
      <c r="M20" s="131" t="str">
        <f>Averages!G72</f>
        <v/>
      </c>
      <c r="O20" s="4"/>
      <c r="R20" s="4"/>
      <c r="S20" s="7"/>
      <c r="T20" s="17"/>
    </row>
    <row r="21" spans="1:20" ht="14.1" customHeight="1" x14ac:dyDescent="0.4">
      <c r="A21" s="4">
        <f>Averages!B20</f>
        <v>19</v>
      </c>
      <c r="B21" s="4" t="str">
        <f>Averages!C20</f>
        <v>Nigel Hill</v>
      </c>
      <c r="C21" s="4" t="str">
        <f>Averages!D20</f>
        <v>New Plough</v>
      </c>
      <c r="D21" s="4">
        <f>Averages!E20</f>
        <v>14</v>
      </c>
      <c r="E21" s="92">
        <f>Averages!F20</f>
        <v>27.642857142857142</v>
      </c>
      <c r="F21" s="133">
        <f>Averages!G20</f>
        <v>1</v>
      </c>
      <c r="H21" s="131">
        <f>Averages!B72</f>
        <v>71</v>
      </c>
      <c r="I21" s="131" t="str">
        <f>Averages!C73</f>
        <v>Paul Griffin</v>
      </c>
      <c r="J21" s="131" t="str">
        <f>Averages!D73</f>
        <v>Hounds</v>
      </c>
      <c r="K21" s="131">
        <f>Averages!E73</f>
        <v>9</v>
      </c>
      <c r="L21" s="92">
        <f>Averages!F73</f>
        <v>26.444444444444443</v>
      </c>
      <c r="M21" s="131" t="str">
        <f>Averages!G73</f>
        <v/>
      </c>
      <c r="O21" s="4"/>
      <c r="R21" s="4"/>
      <c r="S21" s="7"/>
      <c r="T21" s="17"/>
    </row>
    <row r="22" spans="1:20" ht="14.1" customHeight="1" x14ac:dyDescent="0.4">
      <c r="A22" s="4">
        <f>Averages!B21</f>
        <v>20</v>
      </c>
      <c r="B22" s="4" t="str">
        <f>Averages!C21</f>
        <v>Rob Forman</v>
      </c>
      <c r="C22" s="4" t="str">
        <f>Averages!D21</f>
        <v>Trojans</v>
      </c>
      <c r="D22" s="4">
        <f>Averages!E21</f>
        <v>12</v>
      </c>
      <c r="E22" s="92">
        <f>Averages!F21</f>
        <v>27.583333333333332</v>
      </c>
      <c r="F22" s="133">
        <f>Averages!G21</f>
        <v>1</v>
      </c>
      <c r="H22" s="131">
        <f>Averages!B73</f>
        <v>72</v>
      </c>
      <c r="I22" s="131" t="str">
        <f>Averages!C74</f>
        <v>Will Chambers</v>
      </c>
      <c r="J22" s="131" t="str">
        <f>Averages!D74</f>
        <v>Trojans</v>
      </c>
      <c r="K22" s="131">
        <f>Averages!E74</f>
        <v>10</v>
      </c>
      <c r="L22" s="92">
        <f>Averages!F74</f>
        <v>26.4</v>
      </c>
      <c r="M22" s="131" t="str">
        <f>Averages!G74</f>
        <v/>
      </c>
      <c r="O22" s="4"/>
      <c r="R22" s="4"/>
      <c r="S22" s="7"/>
      <c r="T22" s="17"/>
    </row>
    <row r="23" spans="1:20" ht="14.1" customHeight="1" x14ac:dyDescent="0.4">
      <c r="A23" s="4">
        <f>Averages!B22</f>
        <v>21</v>
      </c>
      <c r="B23" s="4" t="str">
        <f>Averages!C22</f>
        <v>Seamus Moore</v>
      </c>
      <c r="C23" s="4" t="str">
        <f>Averages!D22</f>
        <v>Ashby Road</v>
      </c>
      <c r="D23" s="4">
        <f>Averages!E22</f>
        <v>14</v>
      </c>
      <c r="E23" s="92">
        <f>Averages!F22</f>
        <v>27.571428571428573</v>
      </c>
      <c r="F23" s="133" t="str">
        <f>Averages!G22</f>
        <v/>
      </c>
      <c r="H23" s="168">
        <f>Averages!B74</f>
        <v>73</v>
      </c>
      <c r="I23" s="168" t="str">
        <f>Averages!C75</f>
        <v>Paul Holyland</v>
      </c>
      <c r="J23" s="168" t="str">
        <f>Averages!D75</f>
        <v>Ashby Road</v>
      </c>
      <c r="K23" s="168">
        <f>Averages!E75</f>
        <v>4</v>
      </c>
      <c r="L23" s="92">
        <f>Averages!F75</f>
        <v>26.25</v>
      </c>
      <c r="M23" s="168" t="str">
        <f>Averages!G75</f>
        <v/>
      </c>
      <c r="O23" s="4"/>
      <c r="R23" s="4"/>
      <c r="S23" s="7"/>
      <c r="T23" s="17"/>
    </row>
    <row r="24" spans="1:20" ht="14.1" customHeight="1" x14ac:dyDescent="0.4">
      <c r="A24" s="4">
        <f>Averages!B23</f>
        <v>22</v>
      </c>
      <c r="B24" s="4" t="str">
        <f>Averages!C23</f>
        <v>Alison Finney</v>
      </c>
      <c r="C24" s="4" t="str">
        <f>Averages!D23</f>
        <v>Ashby Road</v>
      </c>
      <c r="D24" s="4">
        <f>Averages!E23</f>
        <v>12</v>
      </c>
      <c r="E24" s="92">
        <f>Averages!F23</f>
        <v>27.416666666666668</v>
      </c>
      <c r="F24" s="133" t="str">
        <f>Averages!G23</f>
        <v/>
      </c>
      <c r="H24" s="168">
        <f>Averages!B75</f>
        <v>74</v>
      </c>
      <c r="I24" s="168" t="str">
        <f>Averages!C76</f>
        <v>Roy Pritchard</v>
      </c>
      <c r="J24" s="168" t="str">
        <f>Averages!D76</f>
        <v>Hounds</v>
      </c>
      <c r="K24" s="168">
        <f>Averages!E76</f>
        <v>9</v>
      </c>
      <c r="L24" s="92">
        <f>Averages!F76</f>
        <v>26.111111111111111</v>
      </c>
      <c r="M24" s="168" t="str">
        <f>Averages!G76</f>
        <v/>
      </c>
      <c r="O24" s="4"/>
      <c r="R24" s="4"/>
      <c r="S24" s="7"/>
      <c r="T24" s="17"/>
    </row>
    <row r="25" spans="1:20" ht="14.1" customHeight="1" x14ac:dyDescent="0.4">
      <c r="A25" s="4">
        <f>Averages!B24</f>
        <v>23</v>
      </c>
      <c r="B25" s="4" t="str">
        <f>Averages!C24</f>
        <v>David White</v>
      </c>
      <c r="C25" s="4" t="str">
        <f>Averages!D24</f>
        <v>Ashby Road</v>
      </c>
      <c r="D25" s="4">
        <f>Averages!E24</f>
        <v>12</v>
      </c>
      <c r="E25" s="92">
        <f>Averages!F24</f>
        <v>27.25</v>
      </c>
      <c r="F25" s="133" t="str">
        <f>Averages!G24</f>
        <v/>
      </c>
      <c r="H25" s="168">
        <f>Averages!B76</f>
        <v>75</v>
      </c>
      <c r="I25" s="168" t="str">
        <f>Averages!C77</f>
        <v>Jamie Slimm</v>
      </c>
      <c r="J25" s="168" t="str">
        <f>Averages!D77</f>
        <v>Smallshaws</v>
      </c>
      <c r="K25" s="168">
        <f>Averages!E77</f>
        <v>10</v>
      </c>
      <c r="L25" s="92">
        <f>Averages!F77</f>
        <v>26.1</v>
      </c>
      <c r="M25" s="168" t="str">
        <f>Averages!G77</f>
        <v/>
      </c>
      <c r="O25" s="4"/>
      <c r="R25" s="4"/>
      <c r="S25" s="7"/>
      <c r="T25" s="17"/>
    </row>
    <row r="26" spans="1:20" ht="14.1" customHeight="1" x14ac:dyDescent="0.4">
      <c r="A26" s="4">
        <f>Averages!B25</f>
        <v>24</v>
      </c>
      <c r="B26" s="4" t="str">
        <f>Averages!C25</f>
        <v>Neil Price</v>
      </c>
      <c r="C26" s="4" t="str">
        <f>Averages!D25</f>
        <v>Ashby Road B</v>
      </c>
      <c r="D26" s="4">
        <f>Averages!E25</f>
        <v>13</v>
      </c>
      <c r="E26" s="92">
        <f>Averages!F25</f>
        <v>27.23076923076923</v>
      </c>
      <c r="F26" s="133" t="str">
        <f>Averages!G25</f>
        <v/>
      </c>
      <c r="H26" s="168">
        <f>Averages!B77</f>
        <v>76</v>
      </c>
      <c r="I26" s="168" t="str">
        <f>Averages!C78</f>
        <v>John Stevenson</v>
      </c>
      <c r="J26" s="168" t="str">
        <f>Averages!D78</f>
        <v>Smallshaws</v>
      </c>
      <c r="K26" s="168">
        <f>Averages!E78</f>
        <v>7</v>
      </c>
      <c r="L26" s="92">
        <f>Averages!F78</f>
        <v>26</v>
      </c>
      <c r="M26" s="168" t="str">
        <f>Averages!G78</f>
        <v/>
      </c>
      <c r="O26" s="4"/>
      <c r="R26" s="4"/>
      <c r="S26" s="7"/>
      <c r="T26" s="17"/>
    </row>
    <row r="27" spans="1:20" ht="14.1" customHeight="1" x14ac:dyDescent="0.4">
      <c r="A27" s="4">
        <f>Averages!B26</f>
        <v>25</v>
      </c>
      <c r="B27" s="4" t="str">
        <f>Averages!C26</f>
        <v>Richard Green</v>
      </c>
      <c r="C27" s="4" t="str">
        <f>Averages!D26</f>
        <v>Hounds</v>
      </c>
      <c r="D27" s="4">
        <f>Averages!E26</f>
        <v>11</v>
      </c>
      <c r="E27" s="92">
        <f>Averages!F26</f>
        <v>27.181818181818183</v>
      </c>
      <c r="F27" s="133">
        <f>Averages!G26</f>
        <v>1</v>
      </c>
      <c r="H27" s="168" t="str">
        <f>Averages!B78</f>
        <v>=</v>
      </c>
      <c r="I27" s="168" t="str">
        <f>Averages!C79</f>
        <v>Craig Shuttleworth</v>
      </c>
      <c r="J27" s="168" t="str">
        <f>Averages!D79</f>
        <v>Ashby Road B</v>
      </c>
      <c r="K27" s="168">
        <f>Averages!E79</f>
        <v>7</v>
      </c>
      <c r="L27" s="92">
        <f>Averages!F79</f>
        <v>26</v>
      </c>
      <c r="M27" s="168" t="str">
        <f>Averages!G79</f>
        <v/>
      </c>
      <c r="O27" s="4"/>
      <c r="R27" s="4"/>
      <c r="S27" s="7"/>
      <c r="T27" s="17"/>
    </row>
    <row r="28" spans="1:20" ht="14.1" customHeight="1" x14ac:dyDescent="0.4">
      <c r="A28" s="4">
        <f>Averages!B27</f>
        <v>26</v>
      </c>
      <c r="B28" s="4" t="str">
        <f>Averages!C27</f>
        <v>Adam Padamsey</v>
      </c>
      <c r="C28" s="4" t="str">
        <f>Averages!D27</f>
        <v>Hounds</v>
      </c>
      <c r="D28" s="4">
        <f>Averages!E27</f>
        <v>13</v>
      </c>
      <c r="E28" s="92">
        <f>Averages!F27</f>
        <v>27.076923076923077</v>
      </c>
      <c r="F28" s="133" t="str">
        <f>Averages!G27</f>
        <v/>
      </c>
      <c r="H28" s="168">
        <f>Averages!B79</f>
        <v>78</v>
      </c>
      <c r="I28" s="168" t="str">
        <f>Averages!C80</f>
        <v>Lee Johnson</v>
      </c>
      <c r="J28" s="168" t="str">
        <f>Averages!D80</f>
        <v>Sporting Lions</v>
      </c>
      <c r="K28" s="168">
        <f>Averages!E80</f>
        <v>2</v>
      </c>
      <c r="L28" s="92">
        <f>Averages!F80</f>
        <v>26</v>
      </c>
      <c r="M28" s="168" t="str">
        <f>Averages!G80</f>
        <v/>
      </c>
      <c r="O28" s="4"/>
      <c r="R28" s="4"/>
      <c r="S28" s="7"/>
      <c r="T28" s="17"/>
    </row>
    <row r="29" spans="1:20" ht="14.1" customHeight="1" x14ac:dyDescent="0.4">
      <c r="A29" s="4">
        <f>Averages!B28</f>
        <v>27</v>
      </c>
      <c r="B29" s="4" t="str">
        <f>Averages!C28</f>
        <v>Ian Ratheram</v>
      </c>
      <c r="C29" s="4" t="str">
        <f>Averages!D28</f>
        <v>Hinckley Phoenix</v>
      </c>
      <c r="D29" s="4">
        <f>Averages!E28</f>
        <v>14</v>
      </c>
      <c r="E29" s="92">
        <f>Averages!F28</f>
        <v>27.071428571428573</v>
      </c>
      <c r="F29" s="133" t="str">
        <f>Averages!G28</f>
        <v/>
      </c>
      <c r="H29" s="168">
        <f>Averages!B80</f>
        <v>79</v>
      </c>
      <c r="I29" s="168" t="str">
        <f>Averages!C81</f>
        <v>Alf Shore</v>
      </c>
      <c r="J29" s="168" t="str">
        <f>Averages!D81</f>
        <v>Ashby Road B</v>
      </c>
      <c r="K29" s="168">
        <f>Averages!E81</f>
        <v>10</v>
      </c>
      <c r="L29" s="92">
        <f>Averages!F81</f>
        <v>25.7</v>
      </c>
      <c r="M29" s="168" t="str">
        <f>Averages!G81</f>
        <v/>
      </c>
      <c r="O29" s="4"/>
      <c r="R29" s="4"/>
      <c r="S29" s="7"/>
      <c r="T29" s="17"/>
    </row>
    <row r="30" spans="1:20" ht="14.1" customHeight="1" x14ac:dyDescent="0.4">
      <c r="A30" s="4">
        <f>Averages!B29</f>
        <v>28</v>
      </c>
      <c r="B30" s="4" t="str">
        <f>Averages!C29</f>
        <v>Glenn Foxon</v>
      </c>
      <c r="C30" s="4" t="str">
        <f>Averages!D29</f>
        <v>New Plough</v>
      </c>
      <c r="D30" s="4">
        <f>Averages!E29</f>
        <v>14</v>
      </c>
      <c r="E30" s="92">
        <f>Averages!F29</f>
        <v>27</v>
      </c>
      <c r="F30" s="133">
        <f>Averages!G29</f>
        <v>1</v>
      </c>
      <c r="H30" s="168">
        <f>Averages!B81</f>
        <v>80</v>
      </c>
      <c r="I30" s="168" t="str">
        <f>Averages!C82</f>
        <v>Kurt Challifour</v>
      </c>
      <c r="J30" s="168" t="str">
        <f>Averages!D82</f>
        <v>Hinckley Phoenix</v>
      </c>
      <c r="K30" s="168">
        <f>Averages!E82</f>
        <v>9</v>
      </c>
      <c r="L30" s="92">
        <f>Averages!F82</f>
        <v>25.666666666666668</v>
      </c>
      <c r="M30" s="168" t="str">
        <f>Averages!G82</f>
        <v/>
      </c>
      <c r="O30" s="4"/>
      <c r="R30" s="4"/>
      <c r="S30" s="7"/>
      <c r="T30" s="17"/>
    </row>
    <row r="31" spans="1:20" ht="14.1" customHeight="1" x14ac:dyDescent="0.4">
      <c r="A31" s="4">
        <f>Averages!B30</f>
        <v>29</v>
      </c>
      <c r="B31" s="4" t="str">
        <f>Averages!C30</f>
        <v>Dave Brown</v>
      </c>
      <c r="C31" s="4" t="str">
        <f>Averages!D30</f>
        <v>Trojans</v>
      </c>
      <c r="D31" s="4">
        <f>Averages!E30</f>
        <v>13</v>
      </c>
      <c r="E31" s="92">
        <f>Averages!F30</f>
        <v>26.76923076923077</v>
      </c>
      <c r="F31" s="133">
        <f>Averages!G30</f>
        <v>1</v>
      </c>
      <c r="H31" s="230">
        <f>Averages!B82</f>
        <v>81</v>
      </c>
      <c r="I31" s="230" t="str">
        <f>Averages!C83</f>
        <v>Claire Barnes</v>
      </c>
      <c r="J31" s="230" t="str">
        <f>Averages!D83</f>
        <v>Hounds</v>
      </c>
      <c r="K31" s="230">
        <f>Averages!E83</f>
        <v>6</v>
      </c>
      <c r="L31" s="92">
        <f>Averages!F83</f>
        <v>25.666666666666668</v>
      </c>
      <c r="M31" s="230" t="str">
        <f>Averages!G83</f>
        <v/>
      </c>
      <c r="O31" s="4"/>
      <c r="R31" s="4"/>
      <c r="S31" s="7"/>
      <c r="T31" s="17"/>
    </row>
    <row r="32" spans="1:20" ht="14.1" customHeight="1" x14ac:dyDescent="0.4">
      <c r="A32" s="4">
        <f>Averages!B31</f>
        <v>30</v>
      </c>
      <c r="B32" s="4" t="str">
        <f>Averages!C31</f>
        <v>Melanie Jenkins</v>
      </c>
      <c r="C32" s="4" t="str">
        <f>Averages!D31</f>
        <v>Sporting Lions</v>
      </c>
      <c r="D32" s="4">
        <f>Averages!E31</f>
        <v>13</v>
      </c>
      <c r="E32" s="92">
        <f>Averages!F31</f>
        <v>26.615384615384617</v>
      </c>
      <c r="F32" s="133" t="str">
        <f>Averages!G31</f>
        <v/>
      </c>
      <c r="H32" s="230">
        <f>Averages!B83</f>
        <v>82</v>
      </c>
      <c r="I32" s="230" t="str">
        <f>Averages!C84</f>
        <v>Chris Allen</v>
      </c>
      <c r="J32" s="230" t="str">
        <f>Averages!D84</f>
        <v>Hounds</v>
      </c>
      <c r="K32" s="230">
        <f>Averages!E84</f>
        <v>8</v>
      </c>
      <c r="L32" s="92">
        <f>Averages!F84</f>
        <v>25.375</v>
      </c>
      <c r="M32" s="230" t="str">
        <f>Averages!G84</f>
        <v/>
      </c>
      <c r="O32" s="4"/>
      <c r="R32" s="4"/>
      <c r="S32" s="7"/>
      <c r="T32" s="17"/>
    </row>
    <row r="33" spans="1:20" ht="14.1" customHeight="1" x14ac:dyDescent="0.4">
      <c r="A33" s="4">
        <f>Averages!B32</f>
        <v>31</v>
      </c>
      <c r="B33" s="4" t="str">
        <f>Averages!C32</f>
        <v>Taryn Cockerill</v>
      </c>
      <c r="C33" s="4" t="str">
        <f>Averages!D32</f>
        <v>Sporting Lions</v>
      </c>
      <c r="D33" s="4">
        <f>Averages!E32</f>
        <v>14</v>
      </c>
      <c r="E33" s="92">
        <f>Averages!F32</f>
        <v>26.571428571428573</v>
      </c>
      <c r="F33" s="133" t="str">
        <f>Averages!G32</f>
        <v/>
      </c>
      <c r="H33" s="230">
        <f>Averages!B84</f>
        <v>83</v>
      </c>
      <c r="I33" s="230" t="str">
        <f>Averages!C85</f>
        <v>Barry Robinson</v>
      </c>
      <c r="J33" s="230" t="str">
        <f>Averages!D85</f>
        <v>Hinckley Phoenix</v>
      </c>
      <c r="K33" s="230">
        <f>Averages!E85</f>
        <v>9</v>
      </c>
      <c r="L33" s="92">
        <f>Averages!F85</f>
        <v>25.333333333333332</v>
      </c>
      <c r="M33" s="230" t="str">
        <f>Averages!G85</f>
        <v/>
      </c>
      <c r="O33" s="4"/>
      <c r="R33" s="4"/>
      <c r="S33" s="7"/>
      <c r="T33" s="17"/>
    </row>
    <row r="34" spans="1:20" ht="14.1" customHeight="1" x14ac:dyDescent="0.4">
      <c r="A34" s="4">
        <f>Averages!B33</f>
        <v>32</v>
      </c>
      <c r="B34" s="4" t="str">
        <f>Averages!C33</f>
        <v>Mark Smith</v>
      </c>
      <c r="C34" s="4" t="str">
        <f>Averages!D33</f>
        <v>Trojans</v>
      </c>
      <c r="D34" s="4">
        <f>Averages!E33</f>
        <v>13</v>
      </c>
      <c r="E34" s="92">
        <f>Averages!F33</f>
        <v>26.53846153846154</v>
      </c>
      <c r="F34" s="133" t="str">
        <f>Averages!G33</f>
        <v/>
      </c>
      <c r="H34" s="230">
        <f>Averages!B85</f>
        <v>84</v>
      </c>
      <c r="I34" s="230" t="str">
        <f>Averages!C86</f>
        <v>Michael Stephens</v>
      </c>
      <c r="J34" s="230" t="str">
        <f>Averages!D86</f>
        <v>Smallshaws</v>
      </c>
      <c r="K34" s="230">
        <f>Averages!E86</f>
        <v>10</v>
      </c>
      <c r="L34" s="92">
        <f>Averages!F86</f>
        <v>25.2</v>
      </c>
      <c r="M34" s="230" t="str">
        <f>Averages!G86</f>
        <v/>
      </c>
      <c r="O34" s="4"/>
      <c r="R34" s="4"/>
      <c r="S34" s="7"/>
      <c r="T34" s="17"/>
    </row>
    <row r="35" spans="1:20" ht="14.1" customHeight="1" x14ac:dyDescent="0.4">
      <c r="A35" s="4">
        <f>Averages!B34</f>
        <v>33</v>
      </c>
      <c r="B35" s="4" t="str">
        <f>Averages!C34</f>
        <v>Simon Grewcock</v>
      </c>
      <c r="C35" s="4" t="str">
        <f>Averages!D34</f>
        <v>Smallshaws</v>
      </c>
      <c r="D35" s="4">
        <f>Averages!E34</f>
        <v>12</v>
      </c>
      <c r="E35" s="92">
        <f>Averages!F34</f>
        <v>26.5</v>
      </c>
      <c r="F35" s="133" t="str">
        <f>Averages!G34</f>
        <v/>
      </c>
      <c r="H35" s="230">
        <f>Averages!B86</f>
        <v>85</v>
      </c>
      <c r="I35" s="230" t="str">
        <f>Averages!C87</f>
        <v>Richard Allen</v>
      </c>
      <c r="J35" s="230" t="str">
        <f>Averages!D87</f>
        <v>Hounds</v>
      </c>
      <c r="K35" s="230">
        <f>Averages!E87</f>
        <v>7</v>
      </c>
      <c r="L35" s="92">
        <f>Averages!F87</f>
        <v>25.142857142857142</v>
      </c>
      <c r="M35" s="230" t="str">
        <f>Averages!G87</f>
        <v/>
      </c>
      <c r="O35" s="4"/>
      <c r="R35" s="4"/>
      <c r="S35" s="7"/>
      <c r="T35" s="17"/>
    </row>
    <row r="36" spans="1:20" ht="14.1" customHeight="1" x14ac:dyDescent="0.4">
      <c r="A36" s="4">
        <f>Averages!B35</f>
        <v>34</v>
      </c>
      <c r="B36" s="4" t="str">
        <f>Averages!C35</f>
        <v>Richard White</v>
      </c>
      <c r="C36" s="4" t="str">
        <f>Averages!D35</f>
        <v>Ashby Road</v>
      </c>
      <c r="D36" s="4">
        <f>Averages!E35</f>
        <v>14</v>
      </c>
      <c r="E36" s="92">
        <f>Averages!F35</f>
        <v>26.357142857142858</v>
      </c>
      <c r="F36" s="133" t="str">
        <f>Averages!G35</f>
        <v/>
      </c>
      <c r="H36" s="230">
        <f>Averages!B87</f>
        <v>86</v>
      </c>
      <c r="I36" s="230" t="str">
        <f>Averages!C88</f>
        <v>Jennifer White</v>
      </c>
      <c r="J36" s="230" t="str">
        <f>Averages!D88</f>
        <v>Ashby Road</v>
      </c>
      <c r="K36" s="230">
        <f>Averages!E88</f>
        <v>4</v>
      </c>
      <c r="L36" s="92">
        <f>Averages!F88</f>
        <v>25</v>
      </c>
      <c r="M36" s="230" t="str">
        <f>Averages!G88</f>
        <v/>
      </c>
      <c r="O36" s="4"/>
      <c r="R36" s="4"/>
      <c r="S36" s="7"/>
      <c r="T36" s="17"/>
    </row>
    <row r="37" spans="1:20" ht="14.1" customHeight="1" x14ac:dyDescent="0.4">
      <c r="A37" s="4">
        <f>Averages!B36</f>
        <v>35</v>
      </c>
      <c r="B37" s="4" t="str">
        <f>Averages!C36</f>
        <v>Lorraine White</v>
      </c>
      <c r="C37" s="4" t="str">
        <f>Averages!D36</f>
        <v>Ashby Road</v>
      </c>
      <c r="D37" s="4">
        <f>Averages!E36</f>
        <v>12</v>
      </c>
      <c r="E37" s="92">
        <f>Averages!F36</f>
        <v>26.25</v>
      </c>
      <c r="F37" s="133" t="str">
        <f>Averages!G36</f>
        <v/>
      </c>
      <c r="H37" s="230">
        <f>Averages!B88</f>
        <v>87</v>
      </c>
      <c r="I37" s="230" t="str">
        <f>Averages!C89</f>
        <v>Bob Wainwright</v>
      </c>
      <c r="J37" s="230" t="str">
        <f>Averages!D89</f>
        <v>Smallshaws</v>
      </c>
      <c r="K37" s="230">
        <f>Averages!E89</f>
        <v>8</v>
      </c>
      <c r="L37" s="92">
        <f>Averages!F89</f>
        <v>24.875</v>
      </c>
      <c r="M37" s="230" t="str">
        <f>Averages!G89</f>
        <v/>
      </c>
      <c r="O37" s="4"/>
      <c r="R37" s="4"/>
      <c r="S37" s="7"/>
      <c r="T37" s="17"/>
    </row>
    <row r="38" spans="1:20" ht="14.1" customHeight="1" x14ac:dyDescent="0.4">
      <c r="A38" s="4">
        <f>Averages!B37</f>
        <v>36</v>
      </c>
      <c r="B38" s="4" t="str">
        <f>Averages!C37</f>
        <v>Leanne Simpson</v>
      </c>
      <c r="C38" s="4" t="str">
        <f>Averages!D37</f>
        <v>Hounds</v>
      </c>
      <c r="D38" s="4">
        <f>Averages!E37</f>
        <v>11</v>
      </c>
      <c r="E38" s="92">
        <f>Averages!F37</f>
        <v>26.181818181818183</v>
      </c>
      <c r="F38" s="133" t="str">
        <f>Averages!G37</f>
        <v/>
      </c>
      <c r="H38" s="231">
        <f>Averages!B89</f>
        <v>88</v>
      </c>
      <c r="I38" s="231" t="str">
        <f>Averages!C90</f>
        <v>Chris Slimm</v>
      </c>
      <c r="J38" s="231" t="str">
        <f>Averages!D90</f>
        <v>Smallshaws</v>
      </c>
      <c r="K38" s="231">
        <f>Averages!E90</f>
        <v>7</v>
      </c>
      <c r="L38" s="92">
        <f>Averages!F90</f>
        <v>24.714285714285715</v>
      </c>
      <c r="M38" s="231" t="str">
        <f>Averages!G90</f>
        <v/>
      </c>
      <c r="O38" s="4"/>
      <c r="R38" s="4"/>
      <c r="S38" s="7"/>
      <c r="T38" s="17"/>
    </row>
    <row r="39" spans="1:20" ht="14.1" customHeight="1" x14ac:dyDescent="0.4">
      <c r="A39" s="4" t="str">
        <f>Averages!B38</f>
        <v>=</v>
      </c>
      <c r="B39" s="4" t="str">
        <f>Averages!C38</f>
        <v>Jackie West</v>
      </c>
      <c r="C39" s="4" t="str">
        <f>Averages!D38</f>
        <v>Smallshaws</v>
      </c>
      <c r="D39" s="4">
        <f>Averages!E38</f>
        <v>11</v>
      </c>
      <c r="E39" s="92">
        <f>Averages!F38</f>
        <v>26.181818181818183</v>
      </c>
      <c r="F39" s="133" t="str">
        <f>Averages!G38</f>
        <v/>
      </c>
      <c r="H39" s="231">
        <f>Averages!B90</f>
        <v>89</v>
      </c>
      <c r="I39" s="231" t="str">
        <f>Averages!C91</f>
        <v>Fred Knowles</v>
      </c>
      <c r="J39" s="231" t="str">
        <f>Averages!D91</f>
        <v>Hinckley Phoenix</v>
      </c>
      <c r="K39" s="231">
        <f>Averages!E91</f>
        <v>6</v>
      </c>
      <c r="L39" s="92">
        <f>Averages!F91</f>
        <v>24.333333333333332</v>
      </c>
      <c r="M39" s="231" t="str">
        <f>Averages!G91</f>
        <v/>
      </c>
      <c r="O39" s="4"/>
      <c r="R39" s="4"/>
      <c r="S39" s="7"/>
      <c r="T39" s="17"/>
    </row>
    <row r="40" spans="1:20" ht="14.1" customHeight="1" x14ac:dyDescent="0.4">
      <c r="A40" s="4">
        <f>Averages!B39</f>
        <v>38</v>
      </c>
      <c r="B40" s="4" t="str">
        <f>Averages!C39</f>
        <v>Mick Edwards</v>
      </c>
      <c r="C40" s="4" t="str">
        <f>Averages!D39</f>
        <v>Hinckley Phoenix</v>
      </c>
      <c r="D40" s="4">
        <f>Averages!E39</f>
        <v>11</v>
      </c>
      <c r="E40" s="92">
        <f>Averages!F39</f>
        <v>26.09090909090909</v>
      </c>
      <c r="F40" s="133">
        <f>Averages!G39</f>
        <v>1</v>
      </c>
      <c r="H40" s="231">
        <f>Averages!B91</f>
        <v>90</v>
      </c>
      <c r="I40" s="231" t="str">
        <f>Averages!C92</f>
        <v>Mollie Harris</v>
      </c>
      <c r="J40" s="231" t="str">
        <f>Averages!D92</f>
        <v>Sporting Lions</v>
      </c>
      <c r="K40" s="231">
        <f>Averages!E92</f>
        <v>7</v>
      </c>
      <c r="L40" s="92">
        <f>Averages!F92</f>
        <v>24.285714285714285</v>
      </c>
      <c r="M40" s="231" t="str">
        <f>Averages!G92</f>
        <v/>
      </c>
      <c r="O40" s="4"/>
      <c r="R40" s="4"/>
      <c r="S40" s="7"/>
      <c r="T40" s="17"/>
    </row>
    <row r="41" spans="1:20" ht="14.1" customHeight="1" x14ac:dyDescent="0.4">
      <c r="A41" s="4">
        <f>Averages!B40</f>
        <v>39</v>
      </c>
      <c r="B41" s="4" t="str">
        <f>Averages!C40</f>
        <v>Daniel Lakin</v>
      </c>
      <c r="C41" s="4" t="str">
        <f>Averages!D40</f>
        <v>New Plough</v>
      </c>
      <c r="D41" s="4">
        <f>Averages!E40</f>
        <v>14</v>
      </c>
      <c r="E41" s="92">
        <f>Averages!F40</f>
        <v>26.071428571428573</v>
      </c>
      <c r="F41" s="133" t="str">
        <f>Averages!G40</f>
        <v/>
      </c>
      <c r="H41" s="232">
        <f>Averages!B92</f>
        <v>91</v>
      </c>
      <c r="I41" s="232" t="str">
        <f>Averages!C93</f>
        <v>Denise Kato</v>
      </c>
      <c r="J41" s="232" t="str">
        <f>Averages!D93</f>
        <v>Hounds</v>
      </c>
      <c r="K41" s="232">
        <f>Averages!E93</f>
        <v>8</v>
      </c>
      <c r="L41" s="92">
        <f>Averages!F93</f>
        <v>24.25</v>
      </c>
      <c r="M41" s="232" t="str">
        <f>Averages!G93</f>
        <v/>
      </c>
      <c r="O41" s="4"/>
      <c r="R41" s="4"/>
      <c r="S41" s="7"/>
      <c r="T41" s="17"/>
    </row>
    <row r="42" spans="1:20" ht="14.1" customHeight="1" x14ac:dyDescent="0.4">
      <c r="A42" s="4">
        <f>Averages!B41</f>
        <v>40</v>
      </c>
      <c r="B42" s="4" t="str">
        <f>Averages!C41</f>
        <v>Innes Droomer</v>
      </c>
      <c r="C42" s="4" t="str">
        <f>Averages!D41</f>
        <v>Ashby Road</v>
      </c>
      <c r="D42" s="4">
        <f>Averages!E41</f>
        <v>14</v>
      </c>
      <c r="E42" s="92">
        <f>Averages!F41</f>
        <v>26</v>
      </c>
      <c r="F42" s="133" t="str">
        <f>Averages!G41</f>
        <v/>
      </c>
      <c r="H42" s="232">
        <f>Averages!B93</f>
        <v>92</v>
      </c>
      <c r="I42" s="232" t="str">
        <f>Averages!C94</f>
        <v>Susan Edwards</v>
      </c>
      <c r="J42" s="232" t="str">
        <f>Averages!D94</f>
        <v>Hounds</v>
      </c>
      <c r="K42" s="232">
        <f>Averages!E94</f>
        <v>2</v>
      </c>
      <c r="L42" s="92">
        <f>Averages!F94</f>
        <v>24</v>
      </c>
      <c r="M42" s="232" t="str">
        <f>Averages!G94</f>
        <v/>
      </c>
      <c r="O42" s="4"/>
      <c r="R42" s="4"/>
      <c r="S42" s="7"/>
      <c r="T42" s="17"/>
    </row>
    <row r="43" spans="1:20" ht="14.1" customHeight="1" x14ac:dyDescent="0.4">
      <c r="A43" s="4">
        <f>Averages!B42</f>
        <v>41</v>
      </c>
      <c r="B43" s="4" t="str">
        <f>Averages!C42</f>
        <v>Rob Wainwright</v>
      </c>
      <c r="C43" s="4" t="str">
        <f>Averages!D42</f>
        <v>Smallshaws</v>
      </c>
      <c r="D43" s="4">
        <f>Averages!E42</f>
        <v>13</v>
      </c>
      <c r="E43" s="92">
        <f>Averages!F42</f>
        <v>25.923076923076923</v>
      </c>
      <c r="F43" s="133" t="str">
        <f>Averages!G42</f>
        <v/>
      </c>
      <c r="H43" s="232">
        <f>Averages!B94</f>
        <v>93</v>
      </c>
      <c r="I43" s="232" t="str">
        <f>Averages!C95</f>
        <v>Adam Bray</v>
      </c>
      <c r="J43" s="232" t="str">
        <f>Averages!D95</f>
        <v>New Plough</v>
      </c>
      <c r="K43" s="232">
        <f>Averages!E95</f>
        <v>5</v>
      </c>
      <c r="L43" s="92">
        <f>Averages!F95</f>
        <v>23.8</v>
      </c>
      <c r="M43" s="232" t="str">
        <f>Averages!G95</f>
        <v/>
      </c>
      <c r="O43" s="4"/>
      <c r="R43" s="4"/>
      <c r="S43" s="7"/>
      <c r="T43" s="17"/>
    </row>
    <row r="44" spans="1:20" ht="14.1" customHeight="1" x14ac:dyDescent="0.4">
      <c r="A44" s="4" t="str">
        <f>Averages!B43</f>
        <v>=</v>
      </c>
      <c r="B44" s="4" t="str">
        <f>Averages!C43</f>
        <v>Jeff Goodyer</v>
      </c>
      <c r="C44" s="4" t="str">
        <f>Averages!D43</f>
        <v>Ashby Road B</v>
      </c>
      <c r="D44" s="4">
        <f>Averages!E43</f>
        <v>13</v>
      </c>
      <c r="E44" s="92">
        <f>Averages!F43</f>
        <v>25.923076923076923</v>
      </c>
      <c r="F44" s="133" t="str">
        <f>Averages!G43</f>
        <v/>
      </c>
      <c r="H44" s="232">
        <f>Averages!B95</f>
        <v>94</v>
      </c>
      <c r="I44" s="232" t="str">
        <f>Averages!C96</f>
        <v>Colin Smith</v>
      </c>
      <c r="J44" s="232" t="str">
        <f>Averages!D96</f>
        <v>Hounds</v>
      </c>
      <c r="K44" s="232">
        <f>Averages!E96</f>
        <v>8</v>
      </c>
      <c r="L44" s="92">
        <f>Averages!F96</f>
        <v>23.625</v>
      </c>
      <c r="M44" s="232" t="str">
        <f>Averages!G96</f>
        <v/>
      </c>
      <c r="O44" s="4"/>
      <c r="R44" s="4"/>
      <c r="S44" s="7"/>
      <c r="T44" s="17"/>
    </row>
    <row r="45" spans="1:20" ht="14.1" customHeight="1" x14ac:dyDescent="0.4">
      <c r="A45" s="4">
        <f>Averages!B44</f>
        <v>43</v>
      </c>
      <c r="B45" s="4" t="str">
        <f>Averages!C44</f>
        <v>Martyn Wood</v>
      </c>
      <c r="C45" s="4" t="str">
        <f>Averages!D44</f>
        <v>Ashby Road B</v>
      </c>
      <c r="D45" s="4">
        <f>Averages!E44</f>
        <v>13</v>
      </c>
      <c r="E45" s="92">
        <f>Averages!F44</f>
        <v>25.846153846153847</v>
      </c>
      <c r="F45" s="133" t="str">
        <f>Averages!G44</f>
        <v/>
      </c>
      <c r="H45" s="232">
        <f>Averages!B96</f>
        <v>95</v>
      </c>
      <c r="I45" s="232" t="str">
        <f>Averages!C97</f>
        <v>Paul Boorman</v>
      </c>
      <c r="J45" s="232" t="str">
        <f>Averages!D97</f>
        <v>New Plough</v>
      </c>
      <c r="K45" s="232">
        <f>Averages!E97</f>
        <v>1</v>
      </c>
      <c r="L45" s="92">
        <f>Averages!F97</f>
        <v>23</v>
      </c>
      <c r="M45" s="232" t="str">
        <f>Averages!G97</f>
        <v/>
      </c>
      <c r="O45" s="4"/>
      <c r="R45" s="4"/>
      <c r="S45" s="7"/>
      <c r="T45" s="17"/>
    </row>
    <row r="46" spans="1:20" ht="14.1" customHeight="1" x14ac:dyDescent="0.4">
      <c r="A46" s="4">
        <f>Averages!B45</f>
        <v>44</v>
      </c>
      <c r="B46" s="4" t="str">
        <f>Averages!C45</f>
        <v>Lewis Raine</v>
      </c>
      <c r="C46" s="4" t="str">
        <f>Averages!D45</f>
        <v>Ashby Road</v>
      </c>
      <c r="D46" s="4">
        <f>Averages!E45</f>
        <v>13</v>
      </c>
      <c r="E46" s="92">
        <f>Averages!F45</f>
        <v>25.76923076923077</v>
      </c>
      <c r="F46" s="133" t="str">
        <f>Averages!G45</f>
        <v/>
      </c>
      <c r="H46" s="232" t="str">
        <f>Averages!B97</f>
        <v>=</v>
      </c>
      <c r="I46" s="232" t="str">
        <f>Averages!C98</f>
        <v>Emma Bray</v>
      </c>
      <c r="J46" s="232" t="str">
        <f>Averages!D98</f>
        <v>New Plough</v>
      </c>
      <c r="K46" s="232">
        <f>Averages!E98</f>
        <v>1</v>
      </c>
      <c r="L46" s="92">
        <f>Averages!F98</f>
        <v>23</v>
      </c>
      <c r="M46" s="232" t="str">
        <f>Averages!G98</f>
        <v/>
      </c>
      <c r="O46" s="4"/>
      <c r="R46" s="4"/>
      <c r="S46" s="7"/>
      <c r="T46" s="17"/>
    </row>
    <row r="47" spans="1:20" ht="14.1" customHeight="1" x14ac:dyDescent="0.4">
      <c r="A47" s="4">
        <f>Averages!B46</f>
        <v>45</v>
      </c>
      <c r="B47" s="4" t="str">
        <f>Averages!C46</f>
        <v>Craig Bown</v>
      </c>
      <c r="C47" s="4" t="str">
        <f>Averages!D46</f>
        <v>Hinckley Phoenix</v>
      </c>
      <c r="D47" s="4">
        <f>Averages!E46</f>
        <v>12</v>
      </c>
      <c r="E47" s="92">
        <f>Averages!F46</f>
        <v>25.666666666666668</v>
      </c>
      <c r="F47" s="133" t="str">
        <f>Averages!G46</f>
        <v/>
      </c>
      <c r="H47" s="232">
        <f>Averages!B98</f>
        <v>97</v>
      </c>
      <c r="I47" s="232" t="str">
        <f>Averages!C99</f>
        <v>Ken Paulley</v>
      </c>
      <c r="J47" s="232" t="str">
        <f>Averages!D99</f>
        <v>Sporting Lions</v>
      </c>
      <c r="K47" s="232">
        <f>Averages!E99</f>
        <v>8</v>
      </c>
      <c r="L47" s="92">
        <f>Averages!F99</f>
        <v>22.875</v>
      </c>
      <c r="M47" s="232" t="str">
        <f>Averages!G99</f>
        <v/>
      </c>
      <c r="O47" s="4"/>
      <c r="R47" s="4"/>
      <c r="S47" s="7"/>
      <c r="T47" s="17"/>
    </row>
    <row r="48" spans="1:20" ht="14.1" customHeight="1" x14ac:dyDescent="0.4">
      <c r="A48" s="4">
        <f>Averages!B47</f>
        <v>46</v>
      </c>
      <c r="B48" s="4" t="str">
        <f>Averages!C47</f>
        <v>Nigel Jackson</v>
      </c>
      <c r="C48" s="4" t="str">
        <f>Averages!D47</f>
        <v>Trojans</v>
      </c>
      <c r="D48" s="4">
        <f>Averages!E47</f>
        <v>11</v>
      </c>
      <c r="E48" s="92">
        <f>Averages!F47</f>
        <v>25.636363636363637</v>
      </c>
      <c r="F48" s="133" t="str">
        <f>Averages!G47</f>
        <v/>
      </c>
      <c r="H48" s="232">
        <f>Averages!B99</f>
        <v>98</v>
      </c>
      <c r="I48" s="232" t="str">
        <f>Averages!C100</f>
        <v>Elaine Metcalfe</v>
      </c>
      <c r="J48" s="232" t="str">
        <f>Averages!D100</f>
        <v>Smallshaws</v>
      </c>
      <c r="K48" s="232">
        <f>Averages!E100</f>
        <v>2</v>
      </c>
      <c r="L48" s="92">
        <f>Averages!F100</f>
        <v>22.5</v>
      </c>
      <c r="M48" s="232" t="str">
        <f>Averages!G100</f>
        <v/>
      </c>
      <c r="O48" s="129"/>
      <c r="R48" s="4"/>
      <c r="S48" s="7"/>
      <c r="T48" s="17"/>
    </row>
    <row r="49" spans="1:20" ht="14.1" customHeight="1" x14ac:dyDescent="0.4">
      <c r="A49" s="4">
        <f>Averages!B48</f>
        <v>47</v>
      </c>
      <c r="B49" s="4" t="str">
        <f>Averages!C48</f>
        <v>Geoff Herbert</v>
      </c>
      <c r="C49" s="4" t="str">
        <f>Averages!D48</f>
        <v>Hinckley Phoenix</v>
      </c>
      <c r="D49" s="4">
        <f>Averages!E48</f>
        <v>13</v>
      </c>
      <c r="E49" s="92">
        <f>Averages!F48</f>
        <v>25.46153846153846</v>
      </c>
      <c r="F49" s="133" t="str">
        <f>Averages!G48</f>
        <v/>
      </c>
      <c r="H49" s="232">
        <f>Averages!B100</f>
        <v>99</v>
      </c>
      <c r="I49" s="232" t="str">
        <f>Averages!C101</f>
        <v>Brian Allen</v>
      </c>
      <c r="J49" s="232" t="str">
        <f>Averages!D101</f>
        <v>Hounds</v>
      </c>
      <c r="K49" s="232">
        <f>Averages!E101</f>
        <v>6</v>
      </c>
      <c r="L49" s="92">
        <f>Averages!F101</f>
        <v>22.166666666666668</v>
      </c>
      <c r="M49" s="232" t="str">
        <f>Averages!G101</f>
        <v/>
      </c>
      <c r="O49" s="129"/>
      <c r="R49" s="4"/>
      <c r="S49" s="7"/>
      <c r="T49" s="17"/>
    </row>
    <row r="50" spans="1:20" ht="14.1" customHeight="1" x14ac:dyDescent="0.4">
      <c r="A50" s="4">
        <f>Averages!B49</f>
        <v>48</v>
      </c>
      <c r="B50" s="4" t="str">
        <f>Averages!C49</f>
        <v>Colin Rusted</v>
      </c>
      <c r="C50" s="4" t="str">
        <f>Averages!D49</f>
        <v>Hinckley Phoenix</v>
      </c>
      <c r="D50" s="4">
        <f>Averages!E49</f>
        <v>14</v>
      </c>
      <c r="E50" s="92">
        <f>Averages!F49</f>
        <v>25.285714285714285</v>
      </c>
      <c r="F50" s="133" t="str">
        <f>Averages!G49</f>
        <v/>
      </c>
      <c r="H50" s="232">
        <f>Averages!B101</f>
        <v>100</v>
      </c>
      <c r="I50" s="232" t="str">
        <f>Averages!C102</f>
        <v>John Marlow</v>
      </c>
      <c r="J50" s="232" t="str">
        <f>Averages!D102</f>
        <v>Ashby Road B</v>
      </c>
      <c r="K50" s="232">
        <f>Averages!E102</f>
        <v>4</v>
      </c>
      <c r="L50" s="92">
        <f>Averages!F102</f>
        <v>22</v>
      </c>
      <c r="M50" s="232" t="str">
        <f>Averages!G102</f>
        <v/>
      </c>
      <c r="O50" s="130"/>
      <c r="R50" s="4"/>
      <c r="S50" s="7"/>
      <c r="T50" s="17"/>
    </row>
    <row r="51" spans="1:20" ht="14.1" customHeight="1" x14ac:dyDescent="0.4">
      <c r="A51" s="4">
        <f>Averages!B50</f>
        <v>49</v>
      </c>
      <c r="B51" s="4" t="str">
        <f>Averages!C50</f>
        <v>Bertie Bugden</v>
      </c>
      <c r="C51" s="4" t="str">
        <f>Averages!D50</f>
        <v>Ashby Road</v>
      </c>
      <c r="D51" s="4">
        <f>Averages!E50</f>
        <v>11</v>
      </c>
      <c r="E51" s="92">
        <f>Averages!F50</f>
        <v>25.272727272727273</v>
      </c>
      <c r="F51" s="133" t="str">
        <f>Averages!G50</f>
        <v/>
      </c>
      <c r="H51" s="233">
        <f>Averages!B102</f>
        <v>101</v>
      </c>
      <c r="I51" s="233" t="str">
        <f>Averages!C103</f>
        <v>Mark Haskins</v>
      </c>
      <c r="J51" s="233" t="str">
        <f>Averages!D103</f>
        <v>Hinckley Phoenix</v>
      </c>
      <c r="K51" s="233">
        <f>Averages!E103</f>
        <v>3</v>
      </c>
      <c r="L51" s="92">
        <f>Averages!F103</f>
        <v>22</v>
      </c>
      <c r="M51" s="233" t="str">
        <f>Averages!G103</f>
        <v/>
      </c>
      <c r="O51" s="130"/>
      <c r="R51" s="4"/>
      <c r="S51" s="7"/>
      <c r="T51" s="17"/>
    </row>
    <row r="52" spans="1:20" ht="14.1" customHeight="1" x14ac:dyDescent="0.4">
      <c r="A52" s="4">
        <f>Averages!B51</f>
        <v>50</v>
      </c>
      <c r="B52" s="4" t="str">
        <f>Averages!C51</f>
        <v>Roger Sills</v>
      </c>
      <c r="C52" s="4" t="str">
        <f>Averages!D51</f>
        <v>Trojans</v>
      </c>
      <c r="D52" s="4">
        <f>Averages!E51</f>
        <v>12</v>
      </c>
      <c r="E52" s="92">
        <f>Averages!F51</f>
        <v>25.166666666666668</v>
      </c>
      <c r="F52" s="133" t="str">
        <f>Averages!G51</f>
        <v/>
      </c>
      <c r="H52" s="234">
        <f>Averages!B103</f>
        <v>102</v>
      </c>
      <c r="I52" s="234" t="str">
        <f>Averages!C104</f>
        <v>Olivia Wainwright</v>
      </c>
      <c r="J52" s="234" t="str">
        <f>Averages!D104</f>
        <v>Smallshaws</v>
      </c>
      <c r="K52" s="234">
        <f>Averages!E104</f>
        <v>1</v>
      </c>
      <c r="L52" s="92">
        <f>Averages!F104</f>
        <v>22</v>
      </c>
      <c r="M52" s="234" t="str">
        <f>Averages!G104</f>
        <v/>
      </c>
      <c r="O52" s="130"/>
      <c r="R52" s="4"/>
      <c r="S52" s="7"/>
      <c r="T52" s="17"/>
    </row>
    <row r="53" spans="1:20" ht="14.1" customHeight="1" x14ac:dyDescent="0.4">
      <c r="A53" s="4">
        <f>Averages!B52</f>
        <v>51</v>
      </c>
      <c r="B53" s="4" t="str">
        <f>Averages!C52</f>
        <v>Tony Overton</v>
      </c>
      <c r="C53" s="4" t="str">
        <f>Averages!D52</f>
        <v>Hinckley Phoenix</v>
      </c>
      <c r="D53" s="4">
        <f>Averages!E52</f>
        <v>14</v>
      </c>
      <c r="E53" s="92">
        <f>Averages!F52</f>
        <v>25</v>
      </c>
      <c r="F53" s="133" t="str">
        <f>Averages!G52</f>
        <v/>
      </c>
      <c r="H53" s="234">
        <f>Averages!B104</f>
        <v>103</v>
      </c>
      <c r="I53" s="234" t="str">
        <f>Averages!C105</f>
        <v>Matt Roche</v>
      </c>
      <c r="J53" s="234" t="str">
        <f>Averages!D105</f>
        <v>Ashby Road</v>
      </c>
      <c r="K53" s="234">
        <f>Averages!E105</f>
        <v>9</v>
      </c>
      <c r="L53" s="92">
        <f>Averages!F105</f>
        <v>21.555555555555557</v>
      </c>
      <c r="M53" s="234" t="str">
        <f>Averages!G105</f>
        <v/>
      </c>
      <c r="O53" s="131"/>
      <c r="R53" s="4"/>
      <c r="S53" s="7"/>
      <c r="T53" s="17"/>
    </row>
    <row r="54" spans="1:20" ht="14.1" customHeight="1" x14ac:dyDescent="0.4">
      <c r="A54" s="4">
        <f>Averages!B53</f>
        <v>52</v>
      </c>
      <c r="B54" s="4" t="str">
        <f>Averages!C53</f>
        <v>Robert Good</v>
      </c>
      <c r="C54" s="4" t="str">
        <f>Averages!D53</f>
        <v>Smallshaws</v>
      </c>
      <c r="D54" s="4">
        <f>Averages!E53</f>
        <v>12</v>
      </c>
      <c r="E54" s="92">
        <f>Averages!F53</f>
        <v>24.916666666666668</v>
      </c>
      <c r="F54" s="133" t="str">
        <f>Averages!G53</f>
        <v/>
      </c>
      <c r="H54" s="234">
        <f>Averages!B105</f>
        <v>104</v>
      </c>
      <c r="I54" s="234" t="str">
        <f>Averages!C106</f>
        <v>Stuart Newbold</v>
      </c>
      <c r="J54" s="234" t="str">
        <f>Averages!D106</f>
        <v>Hinckley Phoenix</v>
      </c>
      <c r="K54" s="234">
        <f>Averages!E106</f>
        <v>10</v>
      </c>
      <c r="L54" s="92">
        <f>Averages!F106</f>
        <v>21.1</v>
      </c>
      <c r="M54" s="234" t="str">
        <f>Averages!G106</f>
        <v/>
      </c>
      <c r="O54" s="131"/>
      <c r="R54" s="4"/>
      <c r="S54" s="7"/>
      <c r="T54" s="17"/>
    </row>
    <row r="55" spans="1:20" ht="14.1" customHeight="1" x14ac:dyDescent="0.4">
      <c r="A55" s="4" t="str">
        <f>Averages!B54</f>
        <v>=</v>
      </c>
      <c r="B55" s="4" t="str">
        <f>Averages!C54</f>
        <v>Peter Dainter</v>
      </c>
      <c r="C55" s="4" t="str">
        <f>Averages!D54</f>
        <v>Sporting Lions</v>
      </c>
      <c r="D55" s="4">
        <f>Averages!E54</f>
        <v>12</v>
      </c>
      <c r="E55" s="92">
        <f>Averages!F54</f>
        <v>24.916666666666668</v>
      </c>
      <c r="F55" s="133" t="str">
        <f>Averages!G54</f>
        <v/>
      </c>
      <c r="H55" s="234"/>
      <c r="I55" s="234"/>
      <c r="J55" s="234"/>
      <c r="K55" s="234"/>
      <c r="L55" s="92"/>
      <c r="M55" s="234" t="str">
        <f>Averages!G107</f>
        <v/>
      </c>
      <c r="O55" s="131"/>
      <c r="R55" s="4"/>
      <c r="S55" s="7"/>
      <c r="T55" s="17"/>
    </row>
    <row r="56" spans="1:20" ht="14.1" customHeight="1" x14ac:dyDescent="0.4">
      <c r="B56" s="4"/>
      <c r="C56" s="4"/>
      <c r="E56" s="92"/>
      <c r="F56" s="133"/>
      <c r="H56" s="234"/>
      <c r="I56" s="234"/>
      <c r="J56" s="234"/>
      <c r="K56" s="234"/>
      <c r="L56" s="92"/>
      <c r="M56" s="234" t="str">
        <f>Averages!G108</f>
        <v/>
      </c>
      <c r="R56" s="4"/>
      <c r="S56" s="7"/>
      <c r="T56" s="17"/>
    </row>
    <row r="57" spans="1:20" ht="14.1" customHeight="1" x14ac:dyDescent="0.4">
      <c r="B57" s="4"/>
      <c r="C57" s="4"/>
      <c r="E57" s="92"/>
      <c r="F57" s="133"/>
      <c r="H57" s="170"/>
      <c r="I57" s="170"/>
      <c r="J57" s="170"/>
      <c r="K57" s="170"/>
      <c r="L57" s="92"/>
      <c r="M57" s="170"/>
      <c r="R57" s="4"/>
      <c r="S57" s="7"/>
      <c r="T57" s="17"/>
    </row>
    <row r="58" spans="1:20" ht="14.1" customHeight="1" x14ac:dyDescent="0.4">
      <c r="B58" s="4"/>
      <c r="C58" s="4"/>
      <c r="E58" s="92"/>
      <c r="F58" s="133"/>
      <c r="H58" s="171"/>
      <c r="I58" s="171"/>
      <c r="J58" s="171"/>
      <c r="K58" s="171"/>
      <c r="L58" s="92"/>
      <c r="M58" s="171"/>
      <c r="R58" s="4"/>
      <c r="S58" s="7"/>
      <c r="T58" s="17"/>
    </row>
    <row r="59" spans="1:20" ht="14.1" customHeight="1" x14ac:dyDescent="0.4">
      <c r="B59" s="4"/>
      <c r="C59" s="4"/>
      <c r="E59" s="92"/>
      <c r="F59" s="133"/>
      <c r="H59" s="171"/>
      <c r="I59" s="171"/>
      <c r="J59" s="171"/>
      <c r="K59" s="171"/>
      <c r="L59" s="92"/>
      <c r="M59" s="171"/>
      <c r="R59" s="4"/>
      <c r="S59" s="7"/>
      <c r="T59" s="17"/>
    </row>
    <row r="60" spans="1:20" ht="14.1" customHeight="1" x14ac:dyDescent="0.4">
      <c r="B60" s="4"/>
      <c r="C60" s="4"/>
      <c r="E60" s="92"/>
      <c r="F60" s="133"/>
      <c r="H60" s="197"/>
      <c r="I60" s="197"/>
      <c r="J60" s="197"/>
      <c r="K60" s="197"/>
      <c r="L60" s="92"/>
      <c r="M60" s="197"/>
      <c r="O60" s="131"/>
      <c r="R60" s="4"/>
      <c r="S60" s="7"/>
      <c r="T60" s="17"/>
    </row>
    <row r="61" spans="1:20" ht="14.1" customHeight="1" x14ac:dyDescent="0.4">
      <c r="A61" s="138"/>
      <c r="B61" s="138"/>
      <c r="C61" s="138"/>
      <c r="D61" s="138"/>
      <c r="E61" s="92"/>
      <c r="F61" s="138"/>
      <c r="H61" s="198"/>
      <c r="I61" s="198"/>
      <c r="J61" s="198"/>
      <c r="K61" s="198"/>
      <c r="L61" s="92"/>
      <c r="M61" s="198"/>
      <c r="O61" s="131"/>
      <c r="R61" s="4"/>
      <c r="S61" s="7"/>
      <c r="T61" s="17"/>
    </row>
    <row r="62" spans="1:20" ht="14.1" customHeight="1" x14ac:dyDescent="0.4">
      <c r="A62" s="139"/>
      <c r="B62" s="139"/>
      <c r="C62" s="139"/>
      <c r="D62" s="139"/>
      <c r="E62" s="92"/>
      <c r="F62" s="139"/>
      <c r="H62" s="199"/>
      <c r="I62" s="199"/>
      <c r="J62" s="199"/>
      <c r="K62" s="199"/>
      <c r="L62" s="92"/>
      <c r="M62" s="199"/>
      <c r="O62" s="131"/>
      <c r="R62" s="4"/>
      <c r="S62" s="7"/>
      <c r="T62" s="17"/>
    </row>
    <row r="63" spans="1:20" ht="14.1" customHeight="1" x14ac:dyDescent="0.4">
      <c r="A63" s="139"/>
      <c r="B63" s="139"/>
      <c r="C63" s="139"/>
      <c r="D63" s="139"/>
      <c r="E63" s="92"/>
      <c r="F63" s="139"/>
      <c r="H63" s="199"/>
      <c r="I63" s="199"/>
      <c r="J63" s="199"/>
      <c r="K63" s="199"/>
      <c r="L63" s="92"/>
      <c r="M63" s="199"/>
    </row>
    <row r="64" spans="1:20" ht="14.1" customHeight="1" x14ac:dyDescent="0.4">
      <c r="A64" s="140"/>
      <c r="B64" s="140"/>
      <c r="C64" s="140"/>
      <c r="D64" s="140"/>
      <c r="E64" s="92"/>
      <c r="F64" s="140"/>
      <c r="H64" s="201"/>
      <c r="I64" s="201"/>
      <c r="J64" s="201"/>
      <c r="K64" s="201"/>
      <c r="L64" s="92"/>
      <c r="M64" s="201"/>
    </row>
    <row r="65" spans="1:20" ht="14.1" customHeight="1" x14ac:dyDescent="0.4">
      <c r="A65" s="141"/>
      <c r="B65" s="141"/>
      <c r="C65" s="141"/>
      <c r="D65" s="141"/>
      <c r="E65" s="92"/>
      <c r="F65" s="141"/>
      <c r="H65" s="201"/>
      <c r="I65" s="201"/>
      <c r="J65" s="201"/>
      <c r="K65" s="201"/>
      <c r="L65" s="92"/>
      <c r="M65" s="201"/>
    </row>
    <row r="66" spans="1:20" ht="14.1" customHeight="1" x14ac:dyDescent="0.4">
      <c r="A66" s="141"/>
      <c r="B66" s="141"/>
      <c r="C66" s="141"/>
      <c r="D66" s="141"/>
      <c r="E66" s="92"/>
      <c r="F66" s="141"/>
      <c r="H66" s="202"/>
      <c r="I66" s="202"/>
      <c r="J66" s="202"/>
      <c r="K66" s="202"/>
      <c r="L66" s="92"/>
      <c r="M66" s="202"/>
      <c r="O66" s="4"/>
    </row>
    <row r="67" spans="1:20" ht="14.1" customHeight="1" x14ac:dyDescent="0.4">
      <c r="A67" s="132"/>
      <c r="B67" s="132"/>
      <c r="C67" s="132"/>
      <c r="D67" s="132"/>
      <c r="E67" s="92"/>
      <c r="F67" s="133"/>
      <c r="H67" s="202"/>
      <c r="I67" s="202"/>
      <c r="J67" s="202"/>
      <c r="K67" s="202"/>
      <c r="L67" s="92"/>
      <c r="M67" s="202"/>
      <c r="O67" s="4"/>
    </row>
    <row r="68" spans="1:20" ht="14.1" customHeight="1" x14ac:dyDescent="0.4">
      <c r="A68" s="134"/>
      <c r="B68" s="134"/>
      <c r="C68" s="134"/>
      <c r="D68" s="134"/>
      <c r="E68" s="92"/>
      <c r="F68" s="134"/>
      <c r="H68" s="203"/>
      <c r="I68" s="203"/>
      <c r="J68" s="203"/>
      <c r="K68" s="203"/>
      <c r="L68" s="92"/>
      <c r="M68" s="203"/>
      <c r="O68" s="4"/>
    </row>
    <row r="69" spans="1:20" ht="14.1" customHeight="1" x14ac:dyDescent="0.4">
      <c r="F69" s="106"/>
      <c r="H69" s="204"/>
      <c r="I69" s="204"/>
      <c r="J69" s="204"/>
      <c r="K69" s="204"/>
      <c r="L69" s="92"/>
      <c r="M69" s="204"/>
      <c r="O69" s="4"/>
    </row>
    <row r="70" spans="1:20" ht="14.1" customHeight="1" x14ac:dyDescent="0.4">
      <c r="F70" s="106"/>
      <c r="H70" s="205"/>
      <c r="I70" s="205"/>
      <c r="J70" s="205"/>
      <c r="K70" s="205"/>
      <c r="L70" s="92"/>
      <c r="M70" s="205"/>
      <c r="O70" s="4"/>
    </row>
    <row r="71" spans="1:20" ht="14.1" customHeight="1" x14ac:dyDescent="0.4">
      <c r="M71" s="205"/>
      <c r="O71" s="4"/>
    </row>
    <row r="72" spans="1:20" ht="14.1" customHeight="1" x14ac:dyDescent="0.4">
      <c r="H72" s="205"/>
      <c r="I72" s="205"/>
      <c r="J72" s="205"/>
      <c r="K72" s="205"/>
      <c r="L72" s="92"/>
      <c r="M72" s="205"/>
      <c r="O72" s="4"/>
    </row>
    <row r="73" spans="1:20" ht="14.1" customHeight="1" x14ac:dyDescent="0.4">
      <c r="H73" s="205"/>
      <c r="I73" s="205"/>
      <c r="J73" s="205"/>
      <c r="K73" s="205"/>
      <c r="L73" s="92"/>
      <c r="M73" s="205"/>
      <c r="O73" s="4"/>
    </row>
    <row r="74" spans="1:20" ht="14.1" customHeight="1" x14ac:dyDescent="0.4">
      <c r="H74" s="205"/>
      <c r="I74" s="205"/>
      <c r="J74" s="205"/>
      <c r="K74" s="205"/>
      <c r="L74" s="92"/>
      <c r="M74" s="205"/>
      <c r="O74" s="4"/>
      <c r="R74" s="4"/>
      <c r="S74" s="7"/>
      <c r="T74" s="17"/>
    </row>
    <row r="75" spans="1:20" ht="14.1" customHeight="1" x14ac:dyDescent="0.4">
      <c r="H75" s="205"/>
      <c r="I75" s="205"/>
      <c r="J75" s="205"/>
      <c r="K75" s="205"/>
      <c r="L75" s="92"/>
      <c r="M75" s="205" t="str">
        <f>Averages!G129</f>
        <v/>
      </c>
      <c r="O75" s="4"/>
      <c r="R75" s="4"/>
      <c r="S75" s="7"/>
      <c r="T75" s="17"/>
    </row>
    <row r="76" spans="1:20" ht="14.1" customHeight="1" x14ac:dyDescent="0.4">
      <c r="H76" s="205"/>
      <c r="I76" s="205"/>
      <c r="J76" s="205"/>
      <c r="K76" s="205"/>
      <c r="L76" s="92"/>
      <c r="M76" s="205" t="str">
        <f>Averages!G130</f>
        <v/>
      </c>
      <c r="O76" s="4"/>
      <c r="R76" s="4"/>
      <c r="S76" s="7"/>
      <c r="T76" s="17"/>
    </row>
    <row r="77" spans="1:20" ht="14.1" customHeight="1" x14ac:dyDescent="0.4">
      <c r="H77" s="205"/>
      <c r="I77" s="205"/>
      <c r="J77" s="205"/>
      <c r="K77" s="205"/>
      <c r="L77" s="92"/>
      <c r="M77" s="205" t="str">
        <f>Averages!G131</f>
        <v/>
      </c>
      <c r="O77" s="4"/>
      <c r="R77" s="4"/>
      <c r="S77" s="7"/>
      <c r="T77" s="17"/>
    </row>
    <row r="78" spans="1:20" ht="14.1" customHeight="1" x14ac:dyDescent="0.4">
      <c r="H78" s="205"/>
      <c r="I78" s="205"/>
      <c r="J78" s="205"/>
      <c r="K78" s="205"/>
      <c r="L78" s="92"/>
      <c r="M78" s="205" t="str">
        <f>Averages!G132</f>
        <v/>
      </c>
      <c r="O78" s="4"/>
      <c r="R78" s="4"/>
      <c r="S78" s="7"/>
      <c r="T78" s="17"/>
    </row>
    <row r="79" spans="1:20" ht="14.1" customHeight="1" x14ac:dyDescent="0.4">
      <c r="H79" s="205"/>
      <c r="I79" s="205"/>
      <c r="J79" s="205"/>
      <c r="K79" s="205"/>
      <c r="L79" s="92"/>
      <c r="M79" s="205" t="str">
        <f>Averages!G133</f>
        <v/>
      </c>
      <c r="O79" s="4"/>
      <c r="R79" s="4"/>
      <c r="S79" s="7"/>
      <c r="T79" s="17"/>
    </row>
    <row r="80" spans="1:20" ht="14.1" customHeight="1" x14ac:dyDescent="0.4">
      <c r="H80" s="205"/>
      <c r="I80" s="205"/>
      <c r="J80" s="205"/>
      <c r="K80" s="205"/>
      <c r="L80" s="92"/>
      <c r="M80" s="205" t="str">
        <f>Averages!G134</f>
        <v/>
      </c>
      <c r="O80" s="4"/>
      <c r="R80" s="4"/>
      <c r="S80" s="7"/>
      <c r="T80" s="17"/>
    </row>
    <row r="81" spans="8:20" ht="14.1" customHeight="1" x14ac:dyDescent="0.4">
      <c r="H81" s="4"/>
      <c r="K81" s="4"/>
      <c r="L81" s="7"/>
      <c r="M81" s="17"/>
      <c r="O81" s="4"/>
      <c r="R81" s="4"/>
      <c r="S81" s="7"/>
      <c r="T81" s="17"/>
    </row>
    <row r="82" spans="8:20" ht="14.1" customHeight="1" x14ac:dyDescent="0.4">
      <c r="H82" s="4"/>
      <c r="K82" s="4"/>
      <c r="L82" s="7"/>
      <c r="M82" s="17"/>
      <c r="N82" s="17"/>
      <c r="O82" s="4"/>
      <c r="R82" s="4"/>
      <c r="S82" s="7"/>
      <c r="T82" s="17"/>
    </row>
    <row r="83" spans="8:20" ht="14.1" customHeight="1" x14ac:dyDescent="0.4">
      <c r="H83" s="4"/>
      <c r="K83" s="4"/>
      <c r="L83" s="7"/>
      <c r="M83" s="17"/>
      <c r="O83" s="4"/>
      <c r="R83" s="4"/>
      <c r="S83" s="7"/>
      <c r="T83" s="17"/>
    </row>
    <row r="84" spans="8:20" ht="14.1" customHeight="1" x14ac:dyDescent="0.4">
      <c r="H84" s="4"/>
      <c r="K84" s="4"/>
      <c r="L84" s="7"/>
      <c r="M84" s="17"/>
      <c r="O84" s="4"/>
      <c r="R84" s="4"/>
      <c r="S84" s="7"/>
      <c r="T84" s="17"/>
    </row>
    <row r="85" spans="8:20" ht="14.1" customHeight="1" x14ac:dyDescent="0.4">
      <c r="H85" s="4"/>
      <c r="K85" s="4"/>
      <c r="L85" s="7"/>
      <c r="M85" s="17"/>
      <c r="O85" s="4"/>
      <c r="R85" s="4"/>
      <c r="S85" s="7"/>
      <c r="T85" s="17"/>
    </row>
    <row r="86" spans="8:20" x14ac:dyDescent="0.4">
      <c r="H86" s="4"/>
      <c r="K86" s="4"/>
      <c r="L86" s="7"/>
      <c r="M86" s="17"/>
      <c r="O86" s="4"/>
      <c r="R86" s="4"/>
      <c r="S86" s="7"/>
      <c r="T86" s="17"/>
    </row>
    <row r="87" spans="8:20" x14ac:dyDescent="0.4">
      <c r="H87" s="4"/>
      <c r="K87" s="4"/>
      <c r="L87" s="7"/>
      <c r="M87" s="17"/>
      <c r="R87" s="4"/>
      <c r="S87" s="7"/>
      <c r="T87" s="17"/>
    </row>
    <row r="88" spans="8:20" x14ac:dyDescent="0.4">
      <c r="H88" s="4"/>
      <c r="K88" s="4"/>
      <c r="L88" s="7"/>
      <c r="M88" s="17"/>
      <c r="O88" s="4"/>
      <c r="R88" s="4"/>
      <c r="S88" s="7"/>
      <c r="T88" s="17"/>
    </row>
    <row r="89" spans="8:20" x14ac:dyDescent="0.4">
      <c r="H89" s="4"/>
      <c r="K89" s="4"/>
      <c r="L89" s="7"/>
      <c r="M89" s="17"/>
      <c r="O89" s="4"/>
      <c r="R89" s="4"/>
      <c r="S89" s="7"/>
      <c r="T89" s="17"/>
    </row>
    <row r="90" spans="8:20" x14ac:dyDescent="0.4">
      <c r="H90" s="4"/>
      <c r="K90" s="4"/>
      <c r="L90" s="7"/>
      <c r="M90" s="17"/>
      <c r="O90" s="4"/>
      <c r="R90" s="4"/>
      <c r="S90" s="7"/>
      <c r="T90" s="17"/>
    </row>
    <row r="91" spans="8:20" x14ac:dyDescent="0.4">
      <c r="M91" s="17"/>
      <c r="O91" s="4"/>
    </row>
    <row r="92" spans="8:20" x14ac:dyDescent="0.4">
      <c r="O92" s="4"/>
    </row>
    <row r="93" spans="8:20" x14ac:dyDescent="0.4">
      <c r="O93" s="4"/>
    </row>
    <row r="94" spans="8:20" x14ac:dyDescent="0.4">
      <c r="O94" s="4"/>
    </row>
    <row r="95" spans="8:20" x14ac:dyDescent="0.4">
      <c r="O95" s="4"/>
    </row>
    <row r="96" spans="8:20" x14ac:dyDescent="0.4">
      <c r="O96" s="4"/>
    </row>
    <row r="97" spans="15:20" x14ac:dyDescent="0.4">
      <c r="O97" s="4"/>
    </row>
    <row r="98" spans="15:20" x14ac:dyDescent="0.4">
      <c r="O98" s="4"/>
      <c r="R98" s="4"/>
      <c r="S98" s="7"/>
      <c r="T98" s="17"/>
    </row>
    <row r="99" spans="15:20" x14ac:dyDescent="0.4">
      <c r="O99" s="4"/>
      <c r="R99" s="4"/>
      <c r="S99" s="7"/>
      <c r="T99" s="17"/>
    </row>
    <row r="100" spans="15:20" x14ac:dyDescent="0.4">
      <c r="O100" s="4"/>
      <c r="R100" s="4"/>
      <c r="S100" s="7"/>
      <c r="T100" s="17"/>
    </row>
    <row r="101" spans="15:20" x14ac:dyDescent="0.4">
      <c r="O101" s="4"/>
      <c r="R101" s="4"/>
      <c r="S101" s="7"/>
      <c r="T101" s="17"/>
    </row>
    <row r="102" spans="15:20" x14ac:dyDescent="0.4">
      <c r="O102" s="4"/>
      <c r="R102" s="4"/>
      <c r="S102" s="7"/>
      <c r="T102" s="17"/>
    </row>
    <row r="103" spans="15:20" x14ac:dyDescent="0.4">
      <c r="O103" s="4"/>
      <c r="R103" s="4"/>
      <c r="S103" s="7"/>
      <c r="T103" s="17"/>
    </row>
    <row r="104" spans="15:20" x14ac:dyDescent="0.4">
      <c r="O104" s="4"/>
      <c r="R104" s="4"/>
      <c r="S104" s="7"/>
      <c r="T104" s="17"/>
    </row>
    <row r="105" spans="15:20" x14ac:dyDescent="0.4">
      <c r="O105" s="4"/>
      <c r="R105" s="4"/>
      <c r="S105" s="7"/>
      <c r="T105" s="17"/>
    </row>
    <row r="106" spans="15:20" x14ac:dyDescent="0.4">
      <c r="O106" s="4"/>
      <c r="R106" s="4"/>
      <c r="S106" s="7"/>
      <c r="T106" s="17"/>
    </row>
    <row r="107" spans="15:20" x14ac:dyDescent="0.4">
      <c r="O107" s="4"/>
      <c r="R107" s="4"/>
      <c r="S107" s="7"/>
      <c r="T107" s="17"/>
    </row>
    <row r="108" spans="15:20" x14ac:dyDescent="0.4">
      <c r="O108" s="4"/>
      <c r="R108" s="4"/>
      <c r="S108" s="7"/>
      <c r="T108" s="17"/>
    </row>
    <row r="109" spans="15:20" x14ac:dyDescent="0.4">
      <c r="O109" s="4"/>
      <c r="R109" s="4"/>
      <c r="S109" s="7"/>
      <c r="T109" s="17"/>
    </row>
    <row r="110" spans="15:20" x14ac:dyDescent="0.4">
      <c r="O110" s="4"/>
      <c r="R110" s="4"/>
      <c r="S110" s="7"/>
      <c r="T110" s="17"/>
    </row>
    <row r="111" spans="15:20" x14ac:dyDescent="0.4">
      <c r="O111" s="4"/>
      <c r="R111" s="4"/>
      <c r="S111" s="7"/>
      <c r="T111" s="17"/>
    </row>
    <row r="112" spans="15:20" x14ac:dyDescent="0.4">
      <c r="O112" s="4"/>
      <c r="R112" s="4"/>
      <c r="S112" s="7"/>
      <c r="T112" s="17"/>
    </row>
    <row r="113" spans="15:20" x14ac:dyDescent="0.4">
      <c r="O113" s="4"/>
      <c r="R113" s="4"/>
      <c r="S113" s="7"/>
      <c r="T113" s="17"/>
    </row>
    <row r="114" spans="15:20" x14ac:dyDescent="0.4">
      <c r="O114" s="4"/>
      <c r="R114" s="4"/>
      <c r="S114" s="7"/>
      <c r="T114" s="17"/>
    </row>
    <row r="115" spans="15:20" x14ac:dyDescent="0.4">
      <c r="O115" s="4"/>
      <c r="R115" s="4"/>
      <c r="S115" s="7"/>
      <c r="T115" s="17"/>
    </row>
    <row r="116" spans="15:20" x14ac:dyDescent="0.4">
      <c r="O116" s="4"/>
      <c r="R116" s="4"/>
      <c r="S116" s="7"/>
      <c r="T116" s="17"/>
    </row>
    <row r="117" spans="15:20" x14ac:dyDescent="0.4">
      <c r="R117" s="4"/>
      <c r="S117" s="7"/>
      <c r="T117" s="17"/>
    </row>
    <row r="118" spans="15:20" x14ac:dyDescent="0.4">
      <c r="R118" s="4"/>
      <c r="S118" s="7"/>
      <c r="T118" s="17"/>
    </row>
    <row r="119" spans="15:20" x14ac:dyDescent="0.4">
      <c r="R119" s="4"/>
      <c r="S119" s="7"/>
      <c r="T119" s="17"/>
    </row>
    <row r="120" spans="15:20" x14ac:dyDescent="0.4">
      <c r="R120" s="4"/>
      <c r="S120" s="7"/>
      <c r="T120" s="17"/>
    </row>
    <row r="121" spans="15:20" x14ac:dyDescent="0.4">
      <c r="R121" s="4"/>
      <c r="S121" s="7"/>
      <c r="T121" s="17"/>
    </row>
    <row r="122" spans="15:20" x14ac:dyDescent="0.4">
      <c r="R122" s="4"/>
      <c r="S122" s="7"/>
      <c r="T122" s="17"/>
    </row>
    <row r="123" spans="15:20" x14ac:dyDescent="0.4">
      <c r="R123" s="4"/>
      <c r="S123" s="7"/>
      <c r="T123" s="17"/>
    </row>
    <row r="124" spans="15:20" x14ac:dyDescent="0.4">
      <c r="R124" s="4"/>
      <c r="S124" s="7"/>
      <c r="T124" s="17"/>
    </row>
    <row r="125" spans="15:20" x14ac:dyDescent="0.4">
      <c r="R125" s="4"/>
      <c r="S125" s="7"/>
      <c r="T125" s="17"/>
    </row>
    <row r="126" spans="15:20" x14ac:dyDescent="0.4">
      <c r="R126" s="4"/>
      <c r="S126" s="7"/>
      <c r="T126" s="17"/>
    </row>
    <row r="127" spans="15:20" x14ac:dyDescent="0.4">
      <c r="R127" s="4"/>
      <c r="S127" s="7"/>
      <c r="T127" s="17"/>
    </row>
    <row r="128" spans="15:20" x14ac:dyDescent="0.4">
      <c r="R128" s="4"/>
      <c r="S128" s="7"/>
      <c r="T128" s="17"/>
    </row>
    <row r="129" spans="2:20" x14ac:dyDescent="0.4">
      <c r="R129" s="4"/>
      <c r="S129" s="7"/>
      <c r="T129" s="17"/>
    </row>
    <row r="130" spans="2:20" x14ac:dyDescent="0.4">
      <c r="B130" s="4"/>
      <c r="C130" s="4"/>
      <c r="E130" s="4"/>
      <c r="R130" s="4"/>
      <c r="S130" s="7"/>
      <c r="T130" s="17"/>
    </row>
    <row r="131" spans="2:20" x14ac:dyDescent="0.4">
      <c r="B131" s="4"/>
      <c r="C131" s="4"/>
      <c r="E131" s="4"/>
    </row>
    <row r="132" spans="2:20" x14ac:dyDescent="0.4">
      <c r="B132" s="4"/>
      <c r="C132" s="4"/>
      <c r="E132" s="4"/>
    </row>
    <row r="171" spans="6:6" x14ac:dyDescent="0.4">
      <c r="F171" s="17"/>
    </row>
    <row r="172" spans="6:6" x14ac:dyDescent="0.4">
      <c r="F172" s="17"/>
    </row>
    <row r="173" spans="6:6" x14ac:dyDescent="0.4">
      <c r="F173" s="17"/>
    </row>
    <row r="174" spans="6:6" x14ac:dyDescent="0.4">
      <c r="F174" s="17"/>
    </row>
    <row r="175" spans="6:6" x14ac:dyDescent="0.4">
      <c r="F175" s="17"/>
    </row>
    <row r="176" spans="6:6" x14ac:dyDescent="0.4">
      <c r="F176" s="17"/>
    </row>
    <row r="177" spans="6:6" x14ac:dyDescent="0.4">
      <c r="F177" s="17"/>
    </row>
    <row r="178" spans="6:6" x14ac:dyDescent="0.4">
      <c r="F178" s="17"/>
    </row>
    <row r="179" spans="6:6" x14ac:dyDescent="0.4">
      <c r="F179" s="17"/>
    </row>
    <row r="180" spans="6:6" x14ac:dyDescent="0.4">
      <c r="F180" s="17"/>
    </row>
    <row r="181" spans="6:6" x14ac:dyDescent="0.4">
      <c r="F181" s="17"/>
    </row>
    <row r="182" spans="6:6" x14ac:dyDescent="0.4">
      <c r="F182" s="17"/>
    </row>
    <row r="183" spans="6:6" x14ac:dyDescent="0.4">
      <c r="F183" s="17"/>
    </row>
    <row r="184" spans="6:6" x14ac:dyDescent="0.4">
      <c r="F184" s="17"/>
    </row>
    <row r="185" spans="6:6" x14ac:dyDescent="0.4">
      <c r="F185" s="17"/>
    </row>
    <row r="186" spans="6:6" x14ac:dyDescent="0.4">
      <c r="F186" s="17"/>
    </row>
    <row r="187" spans="6:6" x14ac:dyDescent="0.4">
      <c r="F187" s="17"/>
    </row>
    <row r="188" spans="6:6" x14ac:dyDescent="0.4">
      <c r="F188" s="17"/>
    </row>
    <row r="189" spans="6:6" x14ac:dyDescent="0.4">
      <c r="F189" s="17"/>
    </row>
    <row r="190" spans="6:6" x14ac:dyDescent="0.4">
      <c r="F190" s="17"/>
    </row>
    <row r="191" spans="6:6" x14ac:dyDescent="0.4">
      <c r="F191" s="17"/>
    </row>
    <row r="192" spans="6:6" x14ac:dyDescent="0.4">
      <c r="F192" s="17"/>
    </row>
    <row r="193" spans="6:6" x14ac:dyDescent="0.4">
      <c r="F193" s="17"/>
    </row>
    <row r="194" spans="6:6" x14ac:dyDescent="0.4">
      <c r="F194" s="17"/>
    </row>
    <row r="195" spans="6:6" x14ac:dyDescent="0.4">
      <c r="F195" s="17"/>
    </row>
    <row r="196" spans="6:6" x14ac:dyDescent="0.4">
      <c r="F196" s="17"/>
    </row>
    <row r="197" spans="6:6" x14ac:dyDescent="0.4">
      <c r="F197" s="17"/>
    </row>
    <row r="198" spans="6:6" x14ac:dyDescent="0.4">
      <c r="F198" s="17"/>
    </row>
    <row r="199" spans="6:6" x14ac:dyDescent="0.4">
      <c r="F199" s="17"/>
    </row>
    <row r="200" spans="6:6" x14ac:dyDescent="0.4">
      <c r="F200" s="17"/>
    </row>
    <row r="201" spans="6:6" x14ac:dyDescent="0.4">
      <c r="F201" s="17"/>
    </row>
    <row r="202" spans="6:6" x14ac:dyDescent="0.4">
      <c r="F202" s="17"/>
    </row>
    <row r="203" spans="6:6" x14ac:dyDescent="0.4">
      <c r="F203" s="17"/>
    </row>
    <row r="204" spans="6:6" x14ac:dyDescent="0.4">
      <c r="F204" s="17"/>
    </row>
    <row r="205" spans="6:6" x14ac:dyDescent="0.4">
      <c r="F205" s="17"/>
    </row>
    <row r="206" spans="6:6" x14ac:dyDescent="0.4">
      <c r="F206" s="17"/>
    </row>
    <row r="207" spans="6:6" x14ac:dyDescent="0.4">
      <c r="F207" s="17"/>
    </row>
    <row r="208" spans="6:6" x14ac:dyDescent="0.4">
      <c r="F208" s="17"/>
    </row>
    <row r="209" spans="6:6" x14ac:dyDescent="0.4">
      <c r="F209" s="17"/>
    </row>
    <row r="210" spans="6:6" x14ac:dyDescent="0.4">
      <c r="F210" s="17"/>
    </row>
    <row r="211" spans="6:6" x14ac:dyDescent="0.4">
      <c r="F211" s="17"/>
    </row>
    <row r="212" spans="6:6" x14ac:dyDescent="0.4">
      <c r="F212" s="17"/>
    </row>
    <row r="213" spans="6:6" x14ac:dyDescent="0.4">
      <c r="F213" s="17"/>
    </row>
    <row r="214" spans="6:6" x14ac:dyDescent="0.4">
      <c r="F214" s="17"/>
    </row>
    <row r="215" spans="6:6" x14ac:dyDescent="0.4">
      <c r="F215" s="17"/>
    </row>
    <row r="216" spans="6:6" x14ac:dyDescent="0.4">
      <c r="F216" s="17"/>
    </row>
    <row r="217" spans="6:6" x14ac:dyDescent="0.4">
      <c r="F217" s="17"/>
    </row>
    <row r="218" spans="6:6" x14ac:dyDescent="0.4">
      <c r="F218" s="17"/>
    </row>
    <row r="219" spans="6:6" x14ac:dyDescent="0.4">
      <c r="F219" s="17"/>
    </row>
    <row r="220" spans="6:6" x14ac:dyDescent="0.4">
      <c r="F220" s="17"/>
    </row>
    <row r="221" spans="6:6" x14ac:dyDescent="0.4">
      <c r="F221" s="17"/>
    </row>
    <row r="222" spans="6:6" x14ac:dyDescent="0.4">
      <c r="F222" s="17"/>
    </row>
    <row r="223" spans="6:6" x14ac:dyDescent="0.4">
      <c r="F223" s="17"/>
    </row>
    <row r="224" spans="6:6" x14ac:dyDescent="0.4">
      <c r="F224" s="17"/>
    </row>
    <row r="225" spans="6:6" x14ac:dyDescent="0.4">
      <c r="F225" s="17"/>
    </row>
    <row r="226" spans="6:6" x14ac:dyDescent="0.4">
      <c r="F226" s="17"/>
    </row>
    <row r="227" spans="6:6" x14ac:dyDescent="0.4">
      <c r="F227" s="17"/>
    </row>
    <row r="228" spans="6:6" x14ac:dyDescent="0.4">
      <c r="F228" s="17"/>
    </row>
    <row r="229" spans="6:6" x14ac:dyDescent="0.4">
      <c r="F229" s="17"/>
    </row>
    <row r="230" spans="6:6" x14ac:dyDescent="0.4">
      <c r="F230" s="17"/>
    </row>
    <row r="231" spans="6:6" x14ac:dyDescent="0.4">
      <c r="F231" s="17"/>
    </row>
    <row r="232" spans="6:6" x14ac:dyDescent="0.4">
      <c r="F232" s="17"/>
    </row>
    <row r="233" spans="6:6" x14ac:dyDescent="0.4">
      <c r="F233" s="17"/>
    </row>
    <row r="234" spans="6:6" x14ac:dyDescent="0.4">
      <c r="F234" s="17"/>
    </row>
    <row r="235" spans="6:6" x14ac:dyDescent="0.4">
      <c r="F235" s="17"/>
    </row>
    <row r="236" spans="6:6" x14ac:dyDescent="0.4">
      <c r="F236" s="17"/>
    </row>
    <row r="237" spans="6:6" x14ac:dyDescent="0.4">
      <c r="F237" s="17"/>
    </row>
    <row r="238" spans="6:6" x14ac:dyDescent="0.4">
      <c r="F238" s="17"/>
    </row>
    <row r="239" spans="6:6" x14ac:dyDescent="0.4">
      <c r="F239" s="17"/>
    </row>
    <row r="240" spans="6:6" x14ac:dyDescent="0.4">
      <c r="F240" s="17"/>
    </row>
    <row r="241" spans="6:6" x14ac:dyDescent="0.4">
      <c r="F241" s="17"/>
    </row>
    <row r="242" spans="6:6" x14ac:dyDescent="0.4">
      <c r="F242" s="17"/>
    </row>
    <row r="243" spans="6:6" x14ac:dyDescent="0.4">
      <c r="F243" s="17"/>
    </row>
    <row r="244" spans="6:6" x14ac:dyDescent="0.4">
      <c r="F244" s="17"/>
    </row>
    <row r="245" spans="6:6" x14ac:dyDescent="0.4">
      <c r="F245" s="17"/>
    </row>
    <row r="246" spans="6:6" x14ac:dyDescent="0.4">
      <c r="F246" s="17"/>
    </row>
    <row r="247" spans="6:6" x14ac:dyDescent="0.4">
      <c r="F247" s="17"/>
    </row>
    <row r="248" spans="6:6" x14ac:dyDescent="0.4">
      <c r="F248" s="17"/>
    </row>
    <row r="249" spans="6:6" x14ac:dyDescent="0.4">
      <c r="F249" s="17"/>
    </row>
    <row r="250" spans="6:6" x14ac:dyDescent="0.4">
      <c r="F250" s="17"/>
    </row>
    <row r="251" spans="6:6" x14ac:dyDescent="0.4">
      <c r="F251" s="17"/>
    </row>
    <row r="252" spans="6:6" x14ac:dyDescent="0.4">
      <c r="F252" s="17"/>
    </row>
    <row r="253" spans="6:6" x14ac:dyDescent="0.4">
      <c r="F253" s="17"/>
    </row>
    <row r="254" spans="6:6" x14ac:dyDescent="0.4">
      <c r="F254" s="17"/>
    </row>
    <row r="255" spans="6:6" x14ac:dyDescent="0.4">
      <c r="F255" s="17"/>
    </row>
    <row r="256" spans="6:6" x14ac:dyDescent="0.4">
      <c r="F256" s="17"/>
    </row>
    <row r="257" spans="6:6" x14ac:dyDescent="0.4">
      <c r="F257" s="17"/>
    </row>
    <row r="258" spans="6:6" x14ac:dyDescent="0.4">
      <c r="F258" s="17"/>
    </row>
    <row r="259" spans="6:6" x14ac:dyDescent="0.4">
      <c r="F259" s="17"/>
    </row>
    <row r="260" spans="6:6" x14ac:dyDescent="0.4">
      <c r="F260" s="17"/>
    </row>
    <row r="261" spans="6:6" x14ac:dyDescent="0.4">
      <c r="F261" s="17"/>
    </row>
    <row r="262" spans="6:6" x14ac:dyDescent="0.4">
      <c r="F262" s="17"/>
    </row>
    <row r="263" spans="6:6" x14ac:dyDescent="0.4">
      <c r="F263" s="17"/>
    </row>
    <row r="264" spans="6:6" x14ac:dyDescent="0.4">
      <c r="F264" s="17"/>
    </row>
    <row r="265" spans="6:6" x14ac:dyDescent="0.4">
      <c r="F265" s="17"/>
    </row>
    <row r="266" spans="6:6" x14ac:dyDescent="0.4">
      <c r="F266" s="17"/>
    </row>
    <row r="267" spans="6:6" x14ac:dyDescent="0.4">
      <c r="F267" s="17"/>
    </row>
    <row r="268" spans="6:6" x14ac:dyDescent="0.4">
      <c r="F268" s="17"/>
    </row>
    <row r="269" spans="6:6" x14ac:dyDescent="0.4">
      <c r="F269" s="17"/>
    </row>
    <row r="270" spans="6:6" x14ac:dyDescent="0.4">
      <c r="F270" s="17"/>
    </row>
    <row r="271" spans="6:6" x14ac:dyDescent="0.4">
      <c r="F271" s="17"/>
    </row>
    <row r="272" spans="6:6" x14ac:dyDescent="0.4">
      <c r="F272" s="17"/>
    </row>
    <row r="273" spans="6:6" x14ac:dyDescent="0.4">
      <c r="F273" s="17"/>
    </row>
    <row r="274" spans="6:6" x14ac:dyDescent="0.4">
      <c r="F274" s="17"/>
    </row>
    <row r="275" spans="6:6" x14ac:dyDescent="0.4">
      <c r="F275" s="17"/>
    </row>
    <row r="276" spans="6:6" x14ac:dyDescent="0.4">
      <c r="F276" s="17"/>
    </row>
    <row r="277" spans="6:6" x14ac:dyDescent="0.4">
      <c r="F277" s="17"/>
    </row>
    <row r="278" spans="6:6" x14ac:dyDescent="0.4">
      <c r="F278" s="17"/>
    </row>
    <row r="279" spans="6:6" x14ac:dyDescent="0.4">
      <c r="F279" s="17"/>
    </row>
    <row r="280" spans="6:6" x14ac:dyDescent="0.4">
      <c r="F280" s="17"/>
    </row>
    <row r="281" spans="6:6" x14ac:dyDescent="0.4">
      <c r="F281" s="17"/>
    </row>
    <row r="282" spans="6:6" x14ac:dyDescent="0.4">
      <c r="F282" s="17"/>
    </row>
    <row r="283" spans="6:6" x14ac:dyDescent="0.4">
      <c r="F283" s="17"/>
    </row>
    <row r="284" spans="6:6" x14ac:dyDescent="0.4">
      <c r="F284" s="17"/>
    </row>
    <row r="285" spans="6:6" x14ac:dyDescent="0.4">
      <c r="F285" s="17"/>
    </row>
    <row r="286" spans="6:6" x14ac:dyDescent="0.4">
      <c r="F286" s="17"/>
    </row>
    <row r="287" spans="6:6" x14ac:dyDescent="0.4">
      <c r="F287" s="17"/>
    </row>
    <row r="288" spans="6:6" x14ac:dyDescent="0.4">
      <c r="F288" s="17"/>
    </row>
    <row r="289" spans="1:6" x14ac:dyDescent="0.4">
      <c r="F289" s="17"/>
    </row>
    <row r="290" spans="1:6" x14ac:dyDescent="0.4">
      <c r="F290" s="17"/>
    </row>
    <row r="291" spans="1:6" x14ac:dyDescent="0.4">
      <c r="F291" s="17"/>
    </row>
    <row r="292" spans="1:6" x14ac:dyDescent="0.4">
      <c r="F292" s="17"/>
    </row>
    <row r="293" spans="1:6" x14ac:dyDescent="0.4">
      <c r="F293" s="17"/>
    </row>
    <row r="294" spans="1:6" x14ac:dyDescent="0.4">
      <c r="F294" s="17"/>
    </row>
    <row r="295" spans="1:6" x14ac:dyDescent="0.4">
      <c r="F295" s="17"/>
    </row>
    <row r="296" spans="1:6" x14ac:dyDescent="0.4">
      <c r="F296" s="17"/>
    </row>
    <row r="297" spans="1:6" x14ac:dyDescent="0.4">
      <c r="F297" s="17"/>
    </row>
    <row r="298" spans="1:6" x14ac:dyDescent="0.4">
      <c r="A298" s="4">
        <f>Averages!B232</f>
        <v>0</v>
      </c>
      <c r="B298" s="10">
        <f>Averages!C233</f>
        <v>0</v>
      </c>
      <c r="C298" s="10">
        <f>Averages!D233</f>
        <v>0</v>
      </c>
      <c r="D298" s="4">
        <f>Averages!E233</f>
        <v>0</v>
      </c>
      <c r="E298" s="7">
        <f>Averages!F233</f>
        <v>0</v>
      </c>
      <c r="F298" s="17"/>
    </row>
    <row r="299" spans="1:6" x14ac:dyDescent="0.4">
      <c r="A299" s="4">
        <f>Averages!B233</f>
        <v>0</v>
      </c>
      <c r="B299" s="10">
        <f>Averages!C234</f>
        <v>0</v>
      </c>
      <c r="C299" s="10">
        <f>Averages!D234</f>
        <v>0</v>
      </c>
      <c r="D299" s="4">
        <f>Averages!E234</f>
        <v>0</v>
      </c>
      <c r="E299" s="7">
        <f>Averages!F234</f>
        <v>0</v>
      </c>
      <c r="F299" s="17"/>
    </row>
    <row r="300" spans="1:6" x14ac:dyDescent="0.4">
      <c r="A300" s="4">
        <f>Averages!B234</f>
        <v>0</v>
      </c>
      <c r="B300" s="10">
        <f>Averages!C235</f>
        <v>0</v>
      </c>
      <c r="C300" s="10">
        <f>Averages!D235</f>
        <v>0</v>
      </c>
      <c r="D300" s="4">
        <f>Averages!E235</f>
        <v>0</v>
      </c>
      <c r="E300" s="7">
        <f>Averages!F235</f>
        <v>0</v>
      </c>
      <c r="F300" s="17"/>
    </row>
    <row r="301" spans="1:6" x14ac:dyDescent="0.4">
      <c r="A301" s="4">
        <f>Averages!B235</f>
        <v>0</v>
      </c>
      <c r="B301" s="10">
        <f>Averages!C236</f>
        <v>0</v>
      </c>
      <c r="C301" s="10">
        <f>Averages!D236</f>
        <v>0</v>
      </c>
      <c r="D301" s="4">
        <f>Averages!E236</f>
        <v>0</v>
      </c>
      <c r="E301" s="7">
        <f>Averages!F236</f>
        <v>0</v>
      </c>
      <c r="F301" s="17"/>
    </row>
    <row r="302" spans="1:6" x14ac:dyDescent="0.4">
      <c r="A302" s="4">
        <f>Averages!B236</f>
        <v>0</v>
      </c>
      <c r="B302" s="10">
        <f>Averages!C237</f>
        <v>0</v>
      </c>
      <c r="C302" s="10">
        <f>Averages!D237</f>
        <v>0</v>
      </c>
      <c r="D302" s="4">
        <f>Averages!E237</f>
        <v>0</v>
      </c>
      <c r="E302" s="7">
        <f>Averages!F237</f>
        <v>0</v>
      </c>
      <c r="F302" s="17"/>
    </row>
    <row r="303" spans="1:6" x14ac:dyDescent="0.4">
      <c r="A303" s="4">
        <f>Averages!B237</f>
        <v>0</v>
      </c>
      <c r="B303" s="10">
        <f>Averages!C238</f>
        <v>0</v>
      </c>
      <c r="C303" s="10">
        <f>Averages!D238</f>
        <v>0</v>
      </c>
      <c r="D303" s="4">
        <f>Averages!E238</f>
        <v>0</v>
      </c>
      <c r="E303" s="7">
        <f>Averages!F238</f>
        <v>0</v>
      </c>
      <c r="F303" s="17"/>
    </row>
    <row r="304" spans="1:6" x14ac:dyDescent="0.4">
      <c r="A304" s="4">
        <f>Averages!B238</f>
        <v>0</v>
      </c>
      <c r="B304" s="10">
        <f>Averages!C239</f>
        <v>0</v>
      </c>
      <c r="C304" s="10">
        <f>Averages!D239</f>
        <v>0</v>
      </c>
      <c r="D304" s="4">
        <f>Averages!E239</f>
        <v>0</v>
      </c>
      <c r="E304" s="7">
        <f>Averages!F239</f>
        <v>0</v>
      </c>
      <c r="F304" s="17"/>
    </row>
    <row r="305" spans="1:6" x14ac:dyDescent="0.4">
      <c r="A305" s="4">
        <f>Averages!B239</f>
        <v>0</v>
      </c>
      <c r="B305" s="10">
        <f>Averages!C240</f>
        <v>0</v>
      </c>
      <c r="C305" s="10">
        <f>Averages!D240</f>
        <v>0</v>
      </c>
      <c r="D305" s="4">
        <f>Averages!E240</f>
        <v>0</v>
      </c>
      <c r="E305" s="7">
        <f>Averages!F240</f>
        <v>0</v>
      </c>
      <c r="F305" s="17">
        <f>Averages!G233</f>
        <v>0</v>
      </c>
    </row>
    <row r="306" spans="1:6" x14ac:dyDescent="0.4">
      <c r="A306" s="4">
        <f>Averages!B240</f>
        <v>0</v>
      </c>
      <c r="B306" s="10">
        <f>Averages!C241</f>
        <v>0</v>
      </c>
      <c r="C306" s="10">
        <f>Averages!D241</f>
        <v>0</v>
      </c>
      <c r="D306" s="4">
        <f>Averages!E241</f>
        <v>0</v>
      </c>
      <c r="E306" s="7">
        <f>Averages!F241</f>
        <v>0</v>
      </c>
      <c r="F306" s="17">
        <f>Averages!G234</f>
        <v>0</v>
      </c>
    </row>
    <row r="307" spans="1:6" x14ac:dyDescent="0.4">
      <c r="A307" s="4">
        <f>Averages!B241</f>
        <v>0</v>
      </c>
      <c r="B307" s="10">
        <f>Averages!C242</f>
        <v>0</v>
      </c>
      <c r="C307" s="10">
        <f>Averages!D242</f>
        <v>0</v>
      </c>
      <c r="D307" s="4">
        <f>Averages!E242</f>
        <v>0</v>
      </c>
      <c r="E307" s="7">
        <f>Averages!F242</f>
        <v>0</v>
      </c>
      <c r="F307" s="17">
        <f>Averages!G235</f>
        <v>0</v>
      </c>
    </row>
    <row r="308" spans="1:6" x14ac:dyDescent="0.4">
      <c r="A308" s="4">
        <f>Averages!B242</f>
        <v>0</v>
      </c>
      <c r="B308" s="10">
        <f>Averages!C243</f>
        <v>0</v>
      </c>
      <c r="C308" s="10">
        <f>Averages!D243</f>
        <v>0</v>
      </c>
      <c r="D308" s="4">
        <f>Averages!E243</f>
        <v>0</v>
      </c>
      <c r="E308" s="7">
        <f>Averages!F243</f>
        <v>0</v>
      </c>
      <c r="F308" s="17">
        <f>Averages!G236</f>
        <v>0</v>
      </c>
    </row>
    <row r="309" spans="1:6" x14ac:dyDescent="0.4">
      <c r="A309" s="4">
        <f>Averages!B243</f>
        <v>0</v>
      </c>
      <c r="B309" s="10">
        <f>Averages!C244</f>
        <v>0</v>
      </c>
      <c r="C309" s="10">
        <f>Averages!D244</f>
        <v>0</v>
      </c>
      <c r="D309" s="4">
        <f>Averages!E244</f>
        <v>0</v>
      </c>
      <c r="E309" s="7">
        <f>Averages!F244</f>
        <v>0</v>
      </c>
      <c r="F309" s="17">
        <f>Averages!G237</f>
        <v>0</v>
      </c>
    </row>
    <row r="310" spans="1:6" x14ac:dyDescent="0.4">
      <c r="A310" s="4">
        <f>Averages!B244</f>
        <v>0</v>
      </c>
      <c r="B310" s="10">
        <f>Averages!C245</f>
        <v>0</v>
      </c>
      <c r="C310" s="10">
        <f>Averages!D245</f>
        <v>0</v>
      </c>
      <c r="D310" s="4">
        <f>Averages!E245</f>
        <v>0</v>
      </c>
      <c r="E310" s="7">
        <f>Averages!F245</f>
        <v>0</v>
      </c>
      <c r="F310" s="17">
        <f>Averages!G238</f>
        <v>0</v>
      </c>
    </row>
    <row r="311" spans="1:6" x14ac:dyDescent="0.4">
      <c r="A311" s="4">
        <f>Averages!B245</f>
        <v>0</v>
      </c>
      <c r="B311" s="10">
        <f>Averages!C246</f>
        <v>0</v>
      </c>
      <c r="C311" s="10">
        <f>Averages!D246</f>
        <v>0</v>
      </c>
      <c r="D311" s="4">
        <f>Averages!E246</f>
        <v>0</v>
      </c>
      <c r="E311" s="7">
        <f>Averages!F246</f>
        <v>0</v>
      </c>
      <c r="F311" s="17">
        <f>Averages!G239</f>
        <v>0</v>
      </c>
    </row>
    <row r="312" spans="1:6" x14ac:dyDescent="0.4">
      <c r="A312" s="4">
        <f>Averages!B246</f>
        <v>0</v>
      </c>
      <c r="B312" s="10">
        <f>Averages!C247</f>
        <v>0</v>
      </c>
      <c r="C312" s="10">
        <f>Averages!D247</f>
        <v>0</v>
      </c>
      <c r="D312" s="4">
        <f>Averages!E247</f>
        <v>0</v>
      </c>
      <c r="E312" s="7">
        <f>Averages!F247</f>
        <v>0</v>
      </c>
      <c r="F312" s="17">
        <f>Averages!G240</f>
        <v>0</v>
      </c>
    </row>
    <row r="313" spans="1:6" x14ac:dyDescent="0.4">
      <c r="A313" s="4">
        <f>Averages!B247</f>
        <v>0</v>
      </c>
      <c r="B313" s="10">
        <f>Averages!C248</f>
        <v>0</v>
      </c>
      <c r="C313" s="10">
        <f>Averages!D248</f>
        <v>0</v>
      </c>
      <c r="D313" s="4">
        <f>Averages!E248</f>
        <v>0</v>
      </c>
      <c r="E313" s="7">
        <f>Averages!F248</f>
        <v>0</v>
      </c>
      <c r="F313" s="17">
        <f>Averages!G241</f>
        <v>0</v>
      </c>
    </row>
    <row r="314" spans="1:6" x14ac:dyDescent="0.4">
      <c r="A314" s="4">
        <f>Averages!B248</f>
        <v>0</v>
      </c>
      <c r="B314" s="10">
        <f>Averages!C249</f>
        <v>0</v>
      </c>
      <c r="C314" s="10">
        <f>Averages!D249</f>
        <v>0</v>
      </c>
      <c r="D314" s="4">
        <f>Averages!E249</f>
        <v>0</v>
      </c>
      <c r="E314" s="7">
        <f>Averages!F249</f>
        <v>0</v>
      </c>
      <c r="F314" s="17">
        <f>Averages!G242</f>
        <v>0</v>
      </c>
    </row>
    <row r="315" spans="1:6" x14ac:dyDescent="0.4">
      <c r="A315" s="4">
        <f>Averages!B249</f>
        <v>0</v>
      </c>
      <c r="B315" s="10">
        <f>Averages!C250</f>
        <v>0</v>
      </c>
      <c r="C315" s="10">
        <f>Averages!D250</f>
        <v>0</v>
      </c>
      <c r="D315" s="4">
        <f>Averages!E250</f>
        <v>0</v>
      </c>
      <c r="E315" s="7">
        <f>Averages!F250</f>
        <v>0</v>
      </c>
      <c r="F315" s="17">
        <f>Averages!G243</f>
        <v>0</v>
      </c>
    </row>
    <row r="316" spans="1:6" x14ac:dyDescent="0.4">
      <c r="A316" s="4">
        <f>Averages!B250</f>
        <v>0</v>
      </c>
      <c r="B316" s="10">
        <f>Averages!C251</f>
        <v>0</v>
      </c>
      <c r="C316" s="10">
        <f>Averages!D251</f>
        <v>0</v>
      </c>
      <c r="D316" s="4">
        <f>Averages!E251</f>
        <v>0</v>
      </c>
      <c r="E316" s="7">
        <f>Averages!F251</f>
        <v>0</v>
      </c>
      <c r="F316" s="17">
        <f>Averages!G244</f>
        <v>0</v>
      </c>
    </row>
    <row r="317" spans="1:6" x14ac:dyDescent="0.4">
      <c r="A317" s="4">
        <f>Averages!B251</f>
        <v>0</v>
      </c>
      <c r="B317" s="10">
        <f>Averages!C252</f>
        <v>0</v>
      </c>
      <c r="C317" s="10">
        <f>Averages!D252</f>
        <v>0</v>
      </c>
      <c r="D317" s="4">
        <f>Averages!E252</f>
        <v>0</v>
      </c>
      <c r="E317" s="7">
        <f>Averages!F252</f>
        <v>0</v>
      </c>
      <c r="F317" s="17">
        <f>Averages!G245</f>
        <v>0</v>
      </c>
    </row>
    <row r="318" spans="1:6" x14ac:dyDescent="0.4">
      <c r="A318" s="4">
        <f>Averages!B252</f>
        <v>0</v>
      </c>
      <c r="B318" s="10">
        <f>Averages!C253</f>
        <v>0</v>
      </c>
      <c r="C318" s="10">
        <f>Averages!D253</f>
        <v>0</v>
      </c>
      <c r="D318" s="4">
        <f>Averages!E253</f>
        <v>0</v>
      </c>
      <c r="E318" s="7">
        <f>Averages!F253</f>
        <v>0</v>
      </c>
      <c r="F318" s="17">
        <f>Averages!G246</f>
        <v>0</v>
      </c>
    </row>
    <row r="319" spans="1:6" x14ac:dyDescent="0.4">
      <c r="A319" s="4">
        <f>Averages!B253</f>
        <v>0</v>
      </c>
      <c r="B319" s="10">
        <f>Averages!C254</f>
        <v>0</v>
      </c>
      <c r="C319" s="10">
        <f>Averages!D254</f>
        <v>0</v>
      </c>
      <c r="D319" s="4">
        <f>Averages!E254</f>
        <v>0</v>
      </c>
      <c r="E319" s="7">
        <f>Averages!F254</f>
        <v>0</v>
      </c>
      <c r="F319" s="17">
        <f>Averages!G247</f>
        <v>0</v>
      </c>
    </row>
    <row r="320" spans="1:6" x14ac:dyDescent="0.4">
      <c r="A320" s="4">
        <f>Averages!B254</f>
        <v>0</v>
      </c>
      <c r="B320" s="10">
        <f>Averages!C255</f>
        <v>0</v>
      </c>
      <c r="C320" s="10">
        <f>Averages!D255</f>
        <v>0</v>
      </c>
      <c r="D320" s="4">
        <f>Averages!E255</f>
        <v>0</v>
      </c>
      <c r="E320" s="7">
        <f>Averages!F255</f>
        <v>0</v>
      </c>
      <c r="F320" s="17">
        <f>Averages!G248</f>
        <v>0</v>
      </c>
    </row>
    <row r="321" spans="1:6" x14ac:dyDescent="0.4">
      <c r="A321" s="4">
        <f>Averages!B255</f>
        <v>0</v>
      </c>
      <c r="B321" s="10">
        <f>Averages!C256</f>
        <v>0</v>
      </c>
      <c r="C321" s="10">
        <f>Averages!D256</f>
        <v>0</v>
      </c>
      <c r="D321" s="4">
        <f>Averages!E256</f>
        <v>0</v>
      </c>
      <c r="E321" s="7">
        <f>Averages!F256</f>
        <v>0</v>
      </c>
      <c r="F321" s="17">
        <f>Averages!G249</f>
        <v>0</v>
      </c>
    </row>
    <row r="322" spans="1:6" x14ac:dyDescent="0.4">
      <c r="A322" s="4">
        <f>Averages!B256</f>
        <v>0</v>
      </c>
      <c r="B322" s="10">
        <f>Averages!C257</f>
        <v>0</v>
      </c>
      <c r="C322" s="10">
        <f>Averages!D257</f>
        <v>0</v>
      </c>
      <c r="D322" s="4">
        <f>Averages!E257</f>
        <v>0</v>
      </c>
      <c r="E322" s="7">
        <f>Averages!F257</f>
        <v>0</v>
      </c>
      <c r="F322" s="17">
        <f>Averages!G250</f>
        <v>0</v>
      </c>
    </row>
    <row r="323" spans="1:6" x14ac:dyDescent="0.4">
      <c r="A323" s="4">
        <f>Averages!B257</f>
        <v>0</v>
      </c>
      <c r="B323" s="10">
        <f>Averages!C258</f>
        <v>0</v>
      </c>
      <c r="C323" s="10">
        <f>Averages!D258</f>
        <v>0</v>
      </c>
      <c r="D323" s="4">
        <f>Averages!E258</f>
        <v>0</v>
      </c>
      <c r="E323" s="7">
        <f>Averages!F258</f>
        <v>0</v>
      </c>
      <c r="F323" s="17">
        <f>Averages!G251</f>
        <v>0</v>
      </c>
    </row>
    <row r="324" spans="1:6" x14ac:dyDescent="0.4">
      <c r="A324" s="4">
        <f>Averages!B258</f>
        <v>0</v>
      </c>
      <c r="B324" s="10">
        <f>Averages!C259</f>
        <v>0</v>
      </c>
      <c r="C324" s="10">
        <f>Averages!D259</f>
        <v>0</v>
      </c>
      <c r="D324" s="4">
        <f>Averages!E259</f>
        <v>0</v>
      </c>
      <c r="E324" s="7">
        <f>Averages!F259</f>
        <v>0</v>
      </c>
      <c r="F324" s="17">
        <f>Averages!G252</f>
        <v>0</v>
      </c>
    </row>
    <row r="325" spans="1:6" x14ac:dyDescent="0.4">
      <c r="A325" s="4">
        <f>Averages!B259</f>
        <v>0</v>
      </c>
      <c r="B325" s="10">
        <f>Averages!C260</f>
        <v>0</v>
      </c>
      <c r="C325" s="10">
        <f>Averages!D260</f>
        <v>0</v>
      </c>
      <c r="D325" s="4">
        <f>Averages!E260</f>
        <v>0</v>
      </c>
      <c r="E325" s="7">
        <f>Averages!F260</f>
        <v>0</v>
      </c>
      <c r="F325" s="17">
        <f>Averages!G253</f>
        <v>0</v>
      </c>
    </row>
    <row r="326" spans="1:6" x14ac:dyDescent="0.4">
      <c r="A326" s="4">
        <f>Averages!B260</f>
        <v>0</v>
      </c>
      <c r="B326" s="10">
        <f>Averages!C261</f>
        <v>0</v>
      </c>
      <c r="C326" s="10">
        <f>Averages!D261</f>
        <v>0</v>
      </c>
      <c r="D326" s="4">
        <f>Averages!E261</f>
        <v>0</v>
      </c>
      <c r="E326" s="7">
        <f>Averages!F261</f>
        <v>0</v>
      </c>
      <c r="F326" s="17">
        <f>Averages!G254</f>
        <v>0</v>
      </c>
    </row>
    <row r="327" spans="1:6" x14ac:dyDescent="0.4">
      <c r="A327" s="4">
        <f>Averages!B261</f>
        <v>0</v>
      </c>
      <c r="B327" s="10">
        <f>Averages!C262</f>
        <v>0</v>
      </c>
      <c r="C327" s="10">
        <f>Averages!D262</f>
        <v>0</v>
      </c>
      <c r="D327" s="4">
        <f>Averages!E262</f>
        <v>0</v>
      </c>
      <c r="E327" s="7">
        <f>Averages!F262</f>
        <v>0</v>
      </c>
      <c r="F327" s="17">
        <f>Averages!G255</f>
        <v>0</v>
      </c>
    </row>
    <row r="328" spans="1:6" x14ac:dyDescent="0.4">
      <c r="A328" s="4">
        <f>Averages!B262</f>
        <v>0</v>
      </c>
      <c r="B328" s="10">
        <f>Averages!C263</f>
        <v>0</v>
      </c>
      <c r="C328" s="10">
        <f>Averages!D263</f>
        <v>0</v>
      </c>
      <c r="D328" s="4">
        <f>Averages!E263</f>
        <v>0</v>
      </c>
      <c r="E328" s="7">
        <f>Averages!F263</f>
        <v>0</v>
      </c>
      <c r="F328" s="17">
        <f>Averages!G256</f>
        <v>0</v>
      </c>
    </row>
    <row r="329" spans="1:6" x14ac:dyDescent="0.4">
      <c r="A329" s="4">
        <f>Averages!B263</f>
        <v>0</v>
      </c>
      <c r="B329" s="10">
        <f>Averages!C264</f>
        <v>0</v>
      </c>
      <c r="C329" s="10">
        <f>Averages!D264</f>
        <v>0</v>
      </c>
      <c r="D329" s="4">
        <f>Averages!E264</f>
        <v>0</v>
      </c>
      <c r="E329" s="7">
        <f>Averages!F264</f>
        <v>0</v>
      </c>
      <c r="F329" s="17">
        <f>Averages!G257</f>
        <v>0</v>
      </c>
    </row>
    <row r="330" spans="1:6" x14ac:dyDescent="0.4">
      <c r="A330" s="4">
        <f>Averages!B264</f>
        <v>0</v>
      </c>
      <c r="B330" s="10">
        <f>Averages!C265</f>
        <v>0</v>
      </c>
      <c r="C330" s="10">
        <f>Averages!D265</f>
        <v>0</v>
      </c>
      <c r="D330" s="4">
        <f>Averages!E265</f>
        <v>0</v>
      </c>
      <c r="E330" s="7">
        <f>Averages!F265</f>
        <v>0</v>
      </c>
      <c r="F330" s="17">
        <f>Averages!G258</f>
        <v>0</v>
      </c>
    </row>
    <row r="331" spans="1:6" x14ac:dyDescent="0.4">
      <c r="A331" s="4">
        <f>Averages!B265</f>
        <v>0</v>
      </c>
      <c r="B331" s="10">
        <f>Averages!C266</f>
        <v>0</v>
      </c>
      <c r="C331" s="10">
        <f>Averages!D266</f>
        <v>0</v>
      </c>
      <c r="D331" s="4">
        <f>Averages!E266</f>
        <v>0</v>
      </c>
      <c r="E331" s="7">
        <f>Averages!F266</f>
        <v>0</v>
      </c>
      <c r="F331" s="17">
        <f>Averages!G259</f>
        <v>0</v>
      </c>
    </row>
    <row r="332" spans="1:6" x14ac:dyDescent="0.4">
      <c r="A332" s="4">
        <f>Averages!B266</f>
        <v>0</v>
      </c>
      <c r="B332" s="10">
        <f>Averages!C267</f>
        <v>0</v>
      </c>
      <c r="C332" s="10">
        <f>Averages!D267</f>
        <v>0</v>
      </c>
      <c r="D332" s="4">
        <f>Averages!E267</f>
        <v>0</v>
      </c>
      <c r="E332" s="7">
        <f>Averages!F267</f>
        <v>0</v>
      </c>
      <c r="F332" s="17">
        <f>Averages!G260</f>
        <v>0</v>
      </c>
    </row>
    <row r="333" spans="1:6" x14ac:dyDescent="0.4">
      <c r="A333" s="4">
        <f>Averages!B267</f>
        <v>0</v>
      </c>
      <c r="B333" s="10">
        <f>Averages!C268</f>
        <v>0</v>
      </c>
      <c r="C333" s="10">
        <f>Averages!D268</f>
        <v>0</v>
      </c>
      <c r="D333" s="4">
        <f>Averages!E268</f>
        <v>0</v>
      </c>
      <c r="E333" s="7">
        <f>Averages!F268</f>
        <v>0</v>
      </c>
      <c r="F333" s="17">
        <f>Averages!G261</f>
        <v>0</v>
      </c>
    </row>
    <row r="334" spans="1:6" x14ac:dyDescent="0.4">
      <c r="A334" s="4">
        <f>Averages!B268</f>
        <v>0</v>
      </c>
      <c r="B334" s="10">
        <f>Averages!C269</f>
        <v>0</v>
      </c>
      <c r="C334" s="10">
        <f>Averages!D269</f>
        <v>0</v>
      </c>
      <c r="D334" s="4">
        <f>Averages!E269</f>
        <v>0</v>
      </c>
      <c r="E334" s="7">
        <f>Averages!F269</f>
        <v>0</v>
      </c>
      <c r="F334" s="17">
        <f>Averages!G262</f>
        <v>0</v>
      </c>
    </row>
    <row r="335" spans="1:6" x14ac:dyDescent="0.4">
      <c r="A335" s="4">
        <f>Averages!B269</f>
        <v>0</v>
      </c>
      <c r="B335" s="10">
        <f>Averages!C270</f>
        <v>0</v>
      </c>
      <c r="C335" s="10">
        <f>Averages!D270</f>
        <v>0</v>
      </c>
      <c r="D335" s="4">
        <f>Averages!E270</f>
        <v>0</v>
      </c>
      <c r="E335" s="7">
        <f>Averages!F270</f>
        <v>0</v>
      </c>
      <c r="F335" s="17">
        <f>Averages!G263</f>
        <v>0</v>
      </c>
    </row>
    <row r="336" spans="1:6" x14ac:dyDescent="0.4">
      <c r="A336" s="4">
        <f>Averages!B270</f>
        <v>0</v>
      </c>
      <c r="B336" s="10">
        <f>Averages!C271</f>
        <v>0</v>
      </c>
      <c r="C336" s="10">
        <f>Averages!D271</f>
        <v>0</v>
      </c>
      <c r="D336" s="4">
        <f>Averages!E271</f>
        <v>0</v>
      </c>
      <c r="E336" s="7">
        <f>Averages!F271</f>
        <v>0</v>
      </c>
      <c r="F336" s="17">
        <f>Averages!G264</f>
        <v>0</v>
      </c>
    </row>
    <row r="337" spans="1:6" x14ac:dyDescent="0.4">
      <c r="A337" s="4">
        <f>Averages!B271</f>
        <v>0</v>
      </c>
      <c r="B337" s="10">
        <f>Averages!C272</f>
        <v>0</v>
      </c>
      <c r="C337" s="10">
        <f>Averages!D272</f>
        <v>0</v>
      </c>
      <c r="D337" s="4">
        <f>Averages!E272</f>
        <v>0</v>
      </c>
      <c r="E337" s="7">
        <f>Averages!F272</f>
        <v>0</v>
      </c>
      <c r="F337" s="17">
        <f>Averages!G265</f>
        <v>0</v>
      </c>
    </row>
    <row r="338" spans="1:6" x14ac:dyDescent="0.4">
      <c r="A338" s="4">
        <f>Averages!B272</f>
        <v>0</v>
      </c>
      <c r="B338" s="10">
        <f>Averages!C273</f>
        <v>0</v>
      </c>
      <c r="C338" s="10">
        <f>Averages!D273</f>
        <v>0</v>
      </c>
      <c r="D338" s="4">
        <f>Averages!E273</f>
        <v>0</v>
      </c>
      <c r="E338" s="7">
        <f>Averages!F273</f>
        <v>0</v>
      </c>
      <c r="F338" s="17">
        <f>Averages!G266</f>
        <v>0</v>
      </c>
    </row>
    <row r="339" spans="1:6" x14ac:dyDescent="0.4">
      <c r="A339" s="4">
        <f>Averages!B273</f>
        <v>0</v>
      </c>
      <c r="B339" s="10">
        <f>Averages!C274</f>
        <v>0</v>
      </c>
      <c r="C339" s="10">
        <f>Averages!D274</f>
        <v>0</v>
      </c>
      <c r="D339" s="4">
        <f>Averages!E274</f>
        <v>0</v>
      </c>
      <c r="E339" s="7">
        <f>Averages!F274</f>
        <v>0</v>
      </c>
      <c r="F339" s="17">
        <f>Averages!G267</f>
        <v>0</v>
      </c>
    </row>
    <row r="340" spans="1:6" x14ac:dyDescent="0.4">
      <c r="A340" s="4">
        <f>Averages!B274</f>
        <v>0</v>
      </c>
      <c r="B340" s="10">
        <f>Averages!C275</f>
        <v>0</v>
      </c>
      <c r="C340" s="10">
        <f>Averages!D275</f>
        <v>0</v>
      </c>
      <c r="D340" s="4">
        <f>Averages!E275</f>
        <v>0</v>
      </c>
      <c r="E340" s="7">
        <f>Averages!F275</f>
        <v>0</v>
      </c>
      <c r="F340" s="17">
        <f>Averages!G268</f>
        <v>0</v>
      </c>
    </row>
    <row r="341" spans="1:6" x14ac:dyDescent="0.4">
      <c r="F341" s="17">
        <f>Averages!G269</f>
        <v>0</v>
      </c>
    </row>
    <row r="342" spans="1:6" x14ac:dyDescent="0.4">
      <c r="F342" s="17">
        <f>Averages!G270</f>
        <v>0</v>
      </c>
    </row>
    <row r="343" spans="1:6" x14ac:dyDescent="0.4">
      <c r="F343" s="17">
        <f>Averages!G271</f>
        <v>0</v>
      </c>
    </row>
    <row r="344" spans="1:6" x14ac:dyDescent="0.4">
      <c r="F344" s="17">
        <f>Averages!G272</f>
        <v>0</v>
      </c>
    </row>
    <row r="345" spans="1:6" x14ac:dyDescent="0.4">
      <c r="F345" s="17">
        <f>Averages!G273</f>
        <v>0</v>
      </c>
    </row>
    <row r="346" spans="1:6" x14ac:dyDescent="0.4">
      <c r="F346" s="17">
        <f>Averages!G274</f>
        <v>0</v>
      </c>
    </row>
    <row r="347" spans="1:6" x14ac:dyDescent="0.4">
      <c r="F347" s="17">
        <f>Averages!G275</f>
        <v>0</v>
      </c>
    </row>
  </sheetData>
  <mergeCells count="1">
    <mergeCell ref="A1:M1"/>
  </mergeCells>
  <phoneticPr fontId="0" type="noConversion"/>
  <printOptions horizontalCentered="1"/>
  <pageMargins left="0.22986111111111113" right="0.22986111111111113" top="0.8" bottom="0.11805555555555557" header="0.12986111111111112" footer="0.51180555555555562"/>
  <pageSetup paperSize="9" scale="70" firstPageNumber="0" orientation="portrait" horizontalDpi="300" verticalDpi="300" r:id="rId1"/>
  <headerFooter alignWithMargins="0">
    <oddHeader>&amp;C&amp;"Lucida Blackletter,Bold"&amp;36&amp;UHinckle&amp;Uy&amp;U &amp;&amp; District Air Rifle Lea&amp;Ug&amp;Uue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G72"/>
  <sheetViews>
    <sheetView showZeros="0" zoomScaleNormal="75" workbookViewId="0">
      <selection activeCell="B11" sqref="B11"/>
    </sheetView>
  </sheetViews>
  <sheetFormatPr defaultRowHeight="12.3" x14ac:dyDescent="0.4"/>
  <cols>
    <col min="1" max="1" width="42.71875" customWidth="1"/>
    <col min="2" max="2" width="27" bestFit="1" customWidth="1"/>
    <col min="3" max="3" width="23.38671875" bestFit="1" customWidth="1"/>
    <col min="4" max="6" width="18.71875" customWidth="1"/>
    <col min="7" max="7" width="19.38671875" style="7" customWidth="1"/>
    <col min="8" max="11" width="15.71875" customWidth="1"/>
  </cols>
  <sheetData>
    <row r="1" spans="1:4" x14ac:dyDescent="0.4">
      <c r="A1" t="s">
        <v>113</v>
      </c>
      <c r="B1" t="s">
        <v>106</v>
      </c>
    </row>
    <row r="2" spans="1:4" x14ac:dyDescent="0.4">
      <c r="A2" t="s">
        <v>114</v>
      </c>
      <c r="B2" t="s">
        <v>10</v>
      </c>
    </row>
    <row r="3" spans="1:4" x14ac:dyDescent="0.4">
      <c r="A3" t="s">
        <v>84</v>
      </c>
    </row>
    <row r="4" spans="1:4" x14ac:dyDescent="0.4">
      <c r="A4" t="s">
        <v>116</v>
      </c>
    </row>
    <row r="5" spans="1:4" x14ac:dyDescent="0.4">
      <c r="A5" t="s">
        <v>85</v>
      </c>
    </row>
    <row r="6" spans="1:4" x14ac:dyDescent="0.4">
      <c r="A6" t="s">
        <v>86</v>
      </c>
    </row>
    <row r="7" spans="1:4" x14ac:dyDescent="0.4">
      <c r="A7" t="s">
        <v>87</v>
      </c>
    </row>
    <row r="8" spans="1:4" x14ac:dyDescent="0.4">
      <c r="A8" t="s">
        <v>88</v>
      </c>
    </row>
    <row r="9" spans="1:4" x14ac:dyDescent="0.4">
      <c r="A9" t="s">
        <v>117</v>
      </c>
      <c r="B9" t="s">
        <v>10</v>
      </c>
    </row>
    <row r="10" spans="1:4" x14ac:dyDescent="0.4">
      <c r="A10" t="s">
        <v>118</v>
      </c>
      <c r="B10" t="s">
        <v>106</v>
      </c>
    </row>
    <row r="12" spans="1:4" x14ac:dyDescent="0.4">
      <c r="A12" t="s">
        <v>164</v>
      </c>
      <c r="B12" t="s">
        <v>248</v>
      </c>
    </row>
    <row r="13" spans="1:4" x14ac:dyDescent="0.4">
      <c r="A13" t="s">
        <v>115</v>
      </c>
      <c r="B13" t="s">
        <v>249</v>
      </c>
    </row>
    <row r="15" spans="1:4" x14ac:dyDescent="0.4">
      <c r="A15" t="s">
        <v>89</v>
      </c>
    </row>
    <row r="16" spans="1:4" x14ac:dyDescent="0.4">
      <c r="A16" t="s">
        <v>90</v>
      </c>
      <c r="D16" s="91"/>
    </row>
    <row r="17" spans="1:4" x14ac:dyDescent="0.4">
      <c r="A17" t="s">
        <v>91</v>
      </c>
    </row>
    <row r="18" spans="1:4" x14ac:dyDescent="0.4">
      <c r="A18" t="s">
        <v>92</v>
      </c>
      <c r="D18" s="91"/>
    </row>
    <row r="19" spans="1:4" x14ac:dyDescent="0.4">
      <c r="A19" t="s">
        <v>93</v>
      </c>
      <c r="D19" s="91"/>
    </row>
    <row r="20" spans="1:4" x14ac:dyDescent="0.4">
      <c r="A20" t="s">
        <v>94</v>
      </c>
      <c r="C20" s="91"/>
      <c r="D20" s="91"/>
    </row>
    <row r="21" spans="1:4" x14ac:dyDescent="0.4">
      <c r="A21" t="s">
        <v>95</v>
      </c>
      <c r="C21" s="91"/>
      <c r="D21" s="91"/>
    </row>
    <row r="22" spans="1:4" x14ac:dyDescent="0.4">
      <c r="D22" s="91"/>
    </row>
    <row r="23" spans="1:4" x14ac:dyDescent="0.4">
      <c r="A23" s="115" t="s">
        <v>156</v>
      </c>
      <c r="D23" s="91"/>
    </row>
    <row r="24" spans="1:4" x14ac:dyDescent="0.4">
      <c r="A24" t="s">
        <v>150</v>
      </c>
      <c r="D24" s="91"/>
    </row>
    <row r="25" spans="1:4" x14ac:dyDescent="0.4">
      <c r="A25" t="s">
        <v>151</v>
      </c>
      <c r="D25" s="91"/>
    </row>
    <row r="26" spans="1:4" x14ac:dyDescent="0.4">
      <c r="A26" t="s">
        <v>152</v>
      </c>
      <c r="D26" s="91"/>
    </row>
    <row r="27" spans="1:4" x14ac:dyDescent="0.4">
      <c r="A27" t="s">
        <v>153</v>
      </c>
      <c r="D27" s="91"/>
    </row>
    <row r="28" spans="1:4" x14ac:dyDescent="0.4">
      <c r="A28" t="s">
        <v>154</v>
      </c>
      <c r="D28" s="91"/>
    </row>
    <row r="29" spans="1:4" x14ac:dyDescent="0.4">
      <c r="A29" t="s">
        <v>155</v>
      </c>
      <c r="D29" s="91"/>
    </row>
    <row r="30" spans="1:4" x14ac:dyDescent="0.4">
      <c r="A30" t="s">
        <v>228</v>
      </c>
      <c r="D30" s="91"/>
    </row>
    <row r="31" spans="1:4" x14ac:dyDescent="0.4">
      <c r="A31" t="s">
        <v>229</v>
      </c>
      <c r="D31" s="91"/>
    </row>
    <row r="32" spans="1:4" x14ac:dyDescent="0.4">
      <c r="D32" s="91"/>
    </row>
    <row r="33" spans="1:7" x14ac:dyDescent="0.4">
      <c r="A33" t="s">
        <v>96</v>
      </c>
      <c r="G33"/>
    </row>
    <row r="34" spans="1:7" x14ac:dyDescent="0.4">
      <c r="G34"/>
    </row>
    <row r="35" spans="1:7" x14ac:dyDescent="0.4">
      <c r="A35" t="s">
        <v>97</v>
      </c>
    </row>
    <row r="37" spans="1:7" x14ac:dyDescent="0.4">
      <c r="A37" t="s">
        <v>98</v>
      </c>
      <c r="D37" s="135"/>
      <c r="G37" s="6"/>
    </row>
    <row r="38" spans="1:7" x14ac:dyDescent="0.4">
      <c r="A38" t="s">
        <v>99</v>
      </c>
      <c r="G38" s="6"/>
    </row>
    <row r="39" spans="1:7" x14ac:dyDescent="0.4">
      <c r="A39" t="s">
        <v>100</v>
      </c>
      <c r="D39" s="31"/>
      <c r="G39" s="5"/>
    </row>
    <row r="40" spans="1:7" x14ac:dyDescent="0.4">
      <c r="A40" t="s">
        <v>126</v>
      </c>
    </row>
    <row r="42" spans="1:7" x14ac:dyDescent="0.4">
      <c r="A42" t="s">
        <v>101</v>
      </c>
    </row>
    <row r="43" spans="1:7" x14ac:dyDescent="0.4">
      <c r="A43" t="s">
        <v>102</v>
      </c>
    </row>
    <row r="45" spans="1:7" x14ac:dyDescent="0.4">
      <c r="A45" s="9" t="s">
        <v>103</v>
      </c>
      <c r="G45"/>
    </row>
    <row r="46" spans="1:7" x14ac:dyDescent="0.4">
      <c r="G46"/>
    </row>
    <row r="47" spans="1:7" x14ac:dyDescent="0.4">
      <c r="A47" s="9"/>
      <c r="G47"/>
    </row>
    <row r="48" spans="1:7" x14ac:dyDescent="0.4">
      <c r="A48" s="9"/>
      <c r="G48"/>
    </row>
    <row r="49" spans="1:7" x14ac:dyDescent="0.4">
      <c r="A49" s="9"/>
      <c r="G49"/>
    </row>
    <row r="50" spans="1:7" x14ac:dyDescent="0.4">
      <c r="A50" s="9"/>
      <c r="G50"/>
    </row>
    <row r="51" spans="1:7" x14ac:dyDescent="0.4">
      <c r="A51" s="9"/>
      <c r="G51"/>
    </row>
    <row r="52" spans="1:7" x14ac:dyDescent="0.4">
      <c r="A52" s="9"/>
      <c r="G52"/>
    </row>
    <row r="53" spans="1:7" x14ac:dyDescent="0.4">
      <c r="A53" s="9"/>
      <c r="G53"/>
    </row>
    <row r="54" spans="1:7" x14ac:dyDescent="0.4">
      <c r="A54" s="9"/>
      <c r="G54"/>
    </row>
    <row r="55" spans="1:7" x14ac:dyDescent="0.4">
      <c r="A55" s="9"/>
    </row>
    <row r="56" spans="1:7" x14ac:dyDescent="0.4">
      <c r="A56" s="9"/>
    </row>
    <row r="57" spans="1:7" x14ac:dyDescent="0.4">
      <c r="A57" s="9"/>
    </row>
    <row r="58" spans="1:7" x14ac:dyDescent="0.4">
      <c r="A58" s="9"/>
    </row>
    <row r="59" spans="1:7" x14ac:dyDescent="0.4">
      <c r="A59" s="9"/>
    </row>
    <row r="64" spans="1:7" x14ac:dyDescent="0.4">
      <c r="B64" s="105"/>
    </row>
    <row r="68" spans="2:2" x14ac:dyDescent="0.4">
      <c r="B68" s="105"/>
    </row>
    <row r="72" spans="2:2" x14ac:dyDescent="0.4">
      <c r="B72" s="11"/>
    </row>
  </sheetData>
  <sortState ref="B43:B58">
    <sortCondition ref="B43"/>
  </sortState>
  <phoneticPr fontId="0" type="noConversion"/>
  <printOptions horizontalCentered="1"/>
  <pageMargins left="0.27559055118110237" right="0.35433070866141736" top="1.0236220472440944" bottom="0.23622047244094491" header="0.15748031496062992" footer="0.51181102362204722"/>
  <pageSetup paperSize="9" firstPageNumber="0" orientation="portrait" horizontalDpi="300" verticalDpi="300" r:id="rId1"/>
  <headerFooter alignWithMargins="0">
    <oddHeader>&amp;C&amp;"Lucida Blackletter,Regular"&amp;18Hinckley &amp;&amp; District Air Rifle League
&amp;"Arial,Bold"&amp;14Prize Winners for 2019/2020 Season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B78"/>
  <sheetViews>
    <sheetView topLeftCell="A2" workbookViewId="0">
      <selection sqref="A1:B1048576"/>
    </sheetView>
  </sheetViews>
  <sheetFormatPr defaultRowHeight="12.3" x14ac:dyDescent="0.4"/>
  <cols>
    <col min="1" max="1" width="19.609375" customWidth="1"/>
    <col min="2" max="2" width="17.27734375" bestFit="1" customWidth="1"/>
    <col min="5" max="5" width="17.27734375" bestFit="1" customWidth="1"/>
  </cols>
  <sheetData>
    <row r="1" spans="1:2" x14ac:dyDescent="0.4">
      <c r="A1" t="s">
        <v>81</v>
      </c>
      <c r="B1" t="s">
        <v>5</v>
      </c>
    </row>
    <row r="2" spans="1:2" x14ac:dyDescent="0.4">
      <c r="A2" t="s">
        <v>212</v>
      </c>
      <c r="B2">
        <v>0</v>
      </c>
    </row>
    <row r="3" spans="1:2" x14ac:dyDescent="0.4">
      <c r="A3" t="s">
        <v>36</v>
      </c>
      <c r="B3">
        <v>26.058823529411764</v>
      </c>
    </row>
    <row r="4" spans="1:2" x14ac:dyDescent="0.4">
      <c r="A4" t="s">
        <v>210</v>
      </c>
      <c r="B4">
        <v>26.611111111111111</v>
      </c>
    </row>
    <row r="5" spans="1:2" x14ac:dyDescent="0.4">
      <c r="A5" t="s">
        <v>73</v>
      </c>
      <c r="B5">
        <v>27.5</v>
      </c>
    </row>
    <row r="6" spans="1:2" x14ac:dyDescent="0.4">
      <c r="A6" t="s">
        <v>167</v>
      </c>
      <c r="B6">
        <v>24.928571428571427</v>
      </c>
    </row>
    <row r="7" spans="1:2" x14ac:dyDescent="0.4">
      <c r="A7" t="s">
        <v>111</v>
      </c>
      <c r="B7">
        <v>26.666666666666668</v>
      </c>
    </row>
    <row r="8" spans="1:2" x14ac:dyDescent="0.4">
      <c r="A8" t="s">
        <v>38</v>
      </c>
      <c r="B8">
        <v>29.375</v>
      </c>
    </row>
    <row r="9" spans="1:2" x14ac:dyDescent="0.4">
      <c r="A9" t="s">
        <v>56</v>
      </c>
      <c r="B9">
        <v>27.888888888888889</v>
      </c>
    </row>
    <row r="10" spans="1:2" x14ac:dyDescent="0.4">
      <c r="A10" t="s">
        <v>68</v>
      </c>
      <c r="B10">
        <v>23.066666666666666</v>
      </c>
    </row>
    <row r="11" spans="1:2" x14ac:dyDescent="0.4">
      <c r="A11" t="s">
        <v>79</v>
      </c>
      <c r="B11">
        <v>28.647058823529413</v>
      </c>
    </row>
    <row r="12" spans="1:2" x14ac:dyDescent="0.4">
      <c r="A12" t="s">
        <v>60</v>
      </c>
      <c r="B12">
        <v>25</v>
      </c>
    </row>
    <row r="13" spans="1:2" x14ac:dyDescent="0.4">
      <c r="A13" t="s">
        <v>184</v>
      </c>
      <c r="B13">
        <v>24.857142857142858</v>
      </c>
    </row>
    <row r="14" spans="1:2" x14ac:dyDescent="0.4">
      <c r="A14" t="s">
        <v>51</v>
      </c>
      <c r="B14">
        <v>24.944444444444443</v>
      </c>
    </row>
    <row r="15" spans="1:2" x14ac:dyDescent="0.4">
      <c r="A15" t="s">
        <v>128</v>
      </c>
      <c r="B15">
        <v>26.352941176470587</v>
      </c>
    </row>
    <row r="16" spans="1:2" x14ac:dyDescent="0.4">
      <c r="A16" t="s">
        <v>141</v>
      </c>
      <c r="B16">
        <v>26.388888888888889</v>
      </c>
    </row>
    <row r="17" spans="1:2" x14ac:dyDescent="0.4">
      <c r="A17" t="s">
        <v>45</v>
      </c>
      <c r="B17">
        <v>25.888888888888889</v>
      </c>
    </row>
    <row r="18" spans="1:2" x14ac:dyDescent="0.4">
      <c r="A18" t="s">
        <v>158</v>
      </c>
      <c r="B18">
        <v>27.125</v>
      </c>
    </row>
    <row r="19" spans="1:2" x14ac:dyDescent="0.4">
      <c r="A19" t="s">
        <v>121</v>
      </c>
      <c r="B19">
        <v>27.5</v>
      </c>
    </row>
    <row r="20" spans="1:2" x14ac:dyDescent="0.4">
      <c r="A20" t="s">
        <v>48</v>
      </c>
      <c r="B20">
        <v>25.266666666666666</v>
      </c>
    </row>
    <row r="21" spans="1:2" x14ac:dyDescent="0.4">
      <c r="A21" t="s">
        <v>71</v>
      </c>
      <c r="B21">
        <v>28.529411764705884</v>
      </c>
    </row>
    <row r="22" spans="1:2" x14ac:dyDescent="0.4">
      <c r="A22" t="s">
        <v>63</v>
      </c>
      <c r="B22">
        <v>29.166666666666668</v>
      </c>
    </row>
    <row r="23" spans="1:2" x14ac:dyDescent="0.4">
      <c r="A23" t="s">
        <v>208</v>
      </c>
      <c r="B23">
        <v>24.722222222222221</v>
      </c>
    </row>
    <row r="24" spans="1:2" x14ac:dyDescent="0.4">
      <c r="A24" t="s">
        <v>50</v>
      </c>
      <c r="B24">
        <v>26.388888888888889</v>
      </c>
    </row>
    <row r="25" spans="1:2" x14ac:dyDescent="0.4">
      <c r="A25" t="s">
        <v>20</v>
      </c>
      <c r="B25">
        <v>26.058823529411764</v>
      </c>
    </row>
    <row r="26" spans="1:2" x14ac:dyDescent="0.4">
      <c r="A26" t="s">
        <v>41</v>
      </c>
      <c r="B26">
        <v>27.733333333333334</v>
      </c>
    </row>
    <row r="27" spans="1:2" x14ac:dyDescent="0.4">
      <c r="A27" t="s">
        <v>61</v>
      </c>
      <c r="B27">
        <v>26.055555555555557</v>
      </c>
    </row>
    <row r="28" spans="1:2" x14ac:dyDescent="0.4">
      <c r="A28" t="s">
        <v>112</v>
      </c>
      <c r="B28">
        <v>29.166666666666668</v>
      </c>
    </row>
    <row r="29" spans="1:2" x14ac:dyDescent="0.4">
      <c r="A29" t="s">
        <v>134</v>
      </c>
      <c r="B29">
        <v>25.666666666666668</v>
      </c>
    </row>
    <row r="30" spans="1:2" x14ac:dyDescent="0.4">
      <c r="A30" t="s">
        <v>64</v>
      </c>
      <c r="B30">
        <v>27.875</v>
      </c>
    </row>
    <row r="31" spans="1:2" x14ac:dyDescent="0.4">
      <c r="A31" t="s">
        <v>34</v>
      </c>
      <c r="B31">
        <v>26.666666666666668</v>
      </c>
    </row>
    <row r="32" spans="1:2" x14ac:dyDescent="0.4">
      <c r="A32" t="s">
        <v>55</v>
      </c>
      <c r="B32">
        <v>28.470588235294116</v>
      </c>
    </row>
    <row r="33" spans="1:2" x14ac:dyDescent="0.4">
      <c r="A33" t="s">
        <v>186</v>
      </c>
      <c r="B33">
        <v>25.055555555555557</v>
      </c>
    </row>
    <row r="34" spans="1:2" x14ac:dyDescent="0.4">
      <c r="A34" t="s">
        <v>215</v>
      </c>
      <c r="B34">
        <v>21.75</v>
      </c>
    </row>
    <row r="35" spans="1:2" x14ac:dyDescent="0.4">
      <c r="A35" t="s">
        <v>33</v>
      </c>
      <c r="B35">
        <v>29.222222222222221</v>
      </c>
    </row>
    <row r="36" spans="1:2" x14ac:dyDescent="0.4">
      <c r="A36" t="s">
        <v>163</v>
      </c>
      <c r="B36">
        <v>26.705882352941178</v>
      </c>
    </row>
    <row r="37" spans="1:2" x14ac:dyDescent="0.4">
      <c r="A37" t="s">
        <v>62</v>
      </c>
      <c r="B37">
        <v>28.411764705882351</v>
      </c>
    </row>
    <row r="38" spans="1:2" x14ac:dyDescent="0.4">
      <c r="A38" t="s">
        <v>37</v>
      </c>
      <c r="B38">
        <v>25.75</v>
      </c>
    </row>
    <row r="39" spans="1:2" x14ac:dyDescent="0.4">
      <c r="A39" t="s">
        <v>213</v>
      </c>
      <c r="B39">
        <v>27.611111111111111</v>
      </c>
    </row>
    <row r="40" spans="1:2" x14ac:dyDescent="0.4">
      <c r="A40" t="s">
        <v>177</v>
      </c>
      <c r="B40">
        <v>26.266666666666666</v>
      </c>
    </row>
    <row r="41" spans="1:2" x14ac:dyDescent="0.4">
      <c r="A41" t="s">
        <v>207</v>
      </c>
      <c r="B41">
        <v>25.647058823529413</v>
      </c>
    </row>
    <row r="42" spans="1:2" x14ac:dyDescent="0.4">
      <c r="A42" t="s">
        <v>132</v>
      </c>
      <c r="B42">
        <v>26.6875</v>
      </c>
    </row>
    <row r="43" spans="1:2" x14ac:dyDescent="0.4">
      <c r="A43" t="s">
        <v>109</v>
      </c>
      <c r="B43">
        <v>28.6875</v>
      </c>
    </row>
    <row r="44" spans="1:2" x14ac:dyDescent="0.4">
      <c r="A44" t="s">
        <v>211</v>
      </c>
      <c r="B44">
        <v>24.785714285714285</v>
      </c>
    </row>
    <row r="45" spans="1:2" x14ac:dyDescent="0.4">
      <c r="A45" t="s">
        <v>127</v>
      </c>
      <c r="B45">
        <v>26.785714285714285</v>
      </c>
    </row>
    <row r="46" spans="1:2" x14ac:dyDescent="0.4">
      <c r="A46" t="s">
        <v>176</v>
      </c>
      <c r="B46">
        <v>26.411764705882351</v>
      </c>
    </row>
    <row r="47" spans="1:2" x14ac:dyDescent="0.4">
      <c r="A47" t="s">
        <v>108</v>
      </c>
      <c r="B47">
        <v>27.555555555555557</v>
      </c>
    </row>
    <row r="48" spans="1:2" x14ac:dyDescent="0.4">
      <c r="A48" t="s">
        <v>182</v>
      </c>
      <c r="B48">
        <v>25.882352941176471</v>
      </c>
    </row>
    <row r="49" spans="1:2" x14ac:dyDescent="0.4">
      <c r="A49" t="s">
        <v>119</v>
      </c>
      <c r="B49">
        <v>22.8</v>
      </c>
    </row>
    <row r="50" spans="1:2" x14ac:dyDescent="0.4">
      <c r="A50" t="s">
        <v>133</v>
      </c>
      <c r="B50">
        <v>27.388888888888889</v>
      </c>
    </row>
    <row r="51" spans="1:2" x14ac:dyDescent="0.4">
      <c r="A51" t="s">
        <v>42</v>
      </c>
      <c r="B51">
        <v>26.833333333333332</v>
      </c>
    </row>
    <row r="52" spans="1:2" x14ac:dyDescent="0.4">
      <c r="A52" t="s">
        <v>144</v>
      </c>
      <c r="B52">
        <v>26.928571428571427</v>
      </c>
    </row>
    <row r="53" spans="1:2" x14ac:dyDescent="0.4">
      <c r="A53" t="s">
        <v>65</v>
      </c>
      <c r="B53">
        <v>25</v>
      </c>
    </row>
    <row r="54" spans="1:2" x14ac:dyDescent="0.4">
      <c r="A54" t="s">
        <v>35</v>
      </c>
      <c r="B54">
        <v>27.333333333333332</v>
      </c>
    </row>
    <row r="55" spans="1:2" x14ac:dyDescent="0.4">
      <c r="A55" t="s">
        <v>19</v>
      </c>
      <c r="B55">
        <v>26.125</v>
      </c>
    </row>
    <row r="56" spans="1:2" x14ac:dyDescent="0.4">
      <c r="A56" t="s">
        <v>136</v>
      </c>
      <c r="B56">
        <v>28.176470588235293</v>
      </c>
    </row>
    <row r="57" spans="1:2" x14ac:dyDescent="0.4">
      <c r="A57" t="s">
        <v>77</v>
      </c>
      <c r="B57">
        <v>25.722222222222221</v>
      </c>
    </row>
    <row r="58" spans="1:2" x14ac:dyDescent="0.4">
      <c r="A58" t="s">
        <v>54</v>
      </c>
      <c r="B58">
        <v>25.411764705882351</v>
      </c>
    </row>
    <row r="59" spans="1:2" x14ac:dyDescent="0.4">
      <c r="A59" t="s">
        <v>125</v>
      </c>
      <c r="B59">
        <v>27.333333333333332</v>
      </c>
    </row>
    <row r="60" spans="1:2" x14ac:dyDescent="0.4">
      <c r="A60" t="s">
        <v>69</v>
      </c>
      <c r="B60">
        <v>29.235294117647058</v>
      </c>
    </row>
    <row r="61" spans="1:2" x14ac:dyDescent="0.4">
      <c r="A61" t="s">
        <v>16</v>
      </c>
      <c r="B61">
        <v>28.529411764705884</v>
      </c>
    </row>
    <row r="62" spans="1:2" x14ac:dyDescent="0.4">
      <c r="A62" t="s">
        <v>67</v>
      </c>
      <c r="B62">
        <v>24.5625</v>
      </c>
    </row>
    <row r="63" spans="1:2" x14ac:dyDescent="0.4">
      <c r="A63" t="s">
        <v>175</v>
      </c>
      <c r="B63">
        <v>28.777777777777779</v>
      </c>
    </row>
    <row r="64" spans="1:2" x14ac:dyDescent="0.4">
      <c r="A64" t="s">
        <v>74</v>
      </c>
      <c r="B64">
        <v>26.722222222222221</v>
      </c>
    </row>
    <row r="65" spans="1:2" x14ac:dyDescent="0.4">
      <c r="A65" t="s">
        <v>178</v>
      </c>
      <c r="B65">
        <v>26.466666666666665</v>
      </c>
    </row>
    <row r="66" spans="1:2" x14ac:dyDescent="0.4">
      <c r="A66" t="s">
        <v>18</v>
      </c>
      <c r="B66">
        <v>26.941176470588236</v>
      </c>
    </row>
    <row r="67" spans="1:2" x14ac:dyDescent="0.4">
      <c r="A67" t="s">
        <v>76</v>
      </c>
      <c r="B67">
        <v>27.533333333333335</v>
      </c>
    </row>
    <row r="68" spans="1:2" x14ac:dyDescent="0.4">
      <c r="A68" t="s">
        <v>59</v>
      </c>
      <c r="B68">
        <v>25.875</v>
      </c>
    </row>
    <row r="69" spans="1:2" x14ac:dyDescent="0.4">
      <c r="A69" t="s">
        <v>78</v>
      </c>
      <c r="B69">
        <v>24</v>
      </c>
    </row>
    <row r="70" spans="1:2" x14ac:dyDescent="0.4">
      <c r="A70" t="s">
        <v>46</v>
      </c>
      <c r="B70">
        <v>26.928571428571427</v>
      </c>
    </row>
    <row r="71" spans="1:2" x14ac:dyDescent="0.4">
      <c r="A71" t="s">
        <v>17</v>
      </c>
      <c r="B71">
        <v>27.764705882352942</v>
      </c>
    </row>
    <row r="72" spans="1:2" x14ac:dyDescent="0.4">
      <c r="A72" t="s">
        <v>58</v>
      </c>
      <c r="B72">
        <v>25.666666666666668</v>
      </c>
    </row>
    <row r="73" spans="1:2" x14ac:dyDescent="0.4">
      <c r="A73" t="s">
        <v>173</v>
      </c>
      <c r="B73">
        <v>24.125</v>
      </c>
    </row>
    <row r="74" spans="1:2" x14ac:dyDescent="0.4">
      <c r="A74" t="s">
        <v>122</v>
      </c>
      <c r="B74">
        <v>29</v>
      </c>
    </row>
    <row r="75" spans="1:2" x14ac:dyDescent="0.4">
      <c r="A75" t="s">
        <v>53</v>
      </c>
      <c r="B75">
        <v>27.176470588235293</v>
      </c>
    </row>
    <row r="76" spans="1:2" x14ac:dyDescent="0.4">
      <c r="A76" t="s">
        <v>149</v>
      </c>
      <c r="B76">
        <v>27.529411764705884</v>
      </c>
    </row>
    <row r="77" spans="1:2" x14ac:dyDescent="0.4">
      <c r="A77" t="s">
        <v>47</v>
      </c>
      <c r="B77">
        <v>25.25</v>
      </c>
    </row>
    <row r="78" spans="1:2" x14ac:dyDescent="0.4">
      <c r="A78" t="s">
        <v>171</v>
      </c>
      <c r="B78">
        <v>25.733333333333334</v>
      </c>
    </row>
  </sheetData>
  <sortState ref="A2:B79">
    <sortCondition ref="A2:A79"/>
  </sortState>
  <phoneticPr fontId="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pageSetUpPr fitToPage="1"/>
  </sheetPr>
  <dimension ref="A1:G11"/>
  <sheetViews>
    <sheetView showZeros="0" zoomScale="75" zoomScaleNormal="75" workbookViewId="0">
      <selection activeCell="E9" sqref="E9"/>
    </sheetView>
  </sheetViews>
  <sheetFormatPr defaultRowHeight="12.3" x14ac:dyDescent="0.4"/>
  <cols>
    <col min="1" max="1" width="40.27734375" customWidth="1"/>
    <col min="2" max="2" width="16.71875" style="4" customWidth="1"/>
    <col min="3" max="3" width="16.71875" style="172" customWidth="1"/>
    <col min="4" max="4" width="16.71875" style="4" customWidth="1"/>
    <col min="5" max="7" width="16.71875" customWidth="1"/>
  </cols>
  <sheetData>
    <row r="1" spans="1:7" ht="25.2" x14ac:dyDescent="0.85">
      <c r="A1" s="259" t="s">
        <v>104</v>
      </c>
      <c r="B1" s="260"/>
      <c r="C1" s="260"/>
      <c r="D1" s="260"/>
      <c r="E1" s="260"/>
      <c r="F1" s="260"/>
      <c r="G1" s="261"/>
    </row>
    <row r="2" spans="1:7" ht="25.5" thickBot="1" x14ac:dyDescent="0.9">
      <c r="A2" s="262" t="s">
        <v>221</v>
      </c>
      <c r="B2" s="263"/>
      <c r="C2" s="263"/>
      <c r="D2" s="263"/>
      <c r="E2" s="263"/>
      <c r="F2" s="263"/>
      <c r="G2" s="264"/>
    </row>
    <row r="3" spans="1:7" ht="147.75" customHeight="1" thickBot="1" x14ac:dyDescent="0.45">
      <c r="A3" s="189"/>
      <c r="B3" s="190" t="s">
        <v>223</v>
      </c>
      <c r="C3" s="191" t="s">
        <v>218</v>
      </c>
      <c r="D3" s="190" t="s">
        <v>222</v>
      </c>
      <c r="E3" s="192" t="s">
        <v>105</v>
      </c>
      <c r="F3" s="193" t="s">
        <v>219</v>
      </c>
      <c r="G3" s="194" t="s">
        <v>220</v>
      </c>
    </row>
    <row r="4" spans="1:7" ht="24.9" x14ac:dyDescent="0.8">
      <c r="A4" s="185" t="s">
        <v>7</v>
      </c>
      <c r="B4" s="195">
        <f>'Ashby Road'!AN$35</f>
        <v>12</v>
      </c>
      <c r="C4" s="176">
        <f t="shared" ref="C4" si="0">2*B4</f>
        <v>24</v>
      </c>
      <c r="D4" s="175">
        <f>SUM('Ashby Road'!B$35:AB$35)</f>
        <v>133</v>
      </c>
      <c r="E4" s="186">
        <f t="shared" ref="E4:E11" si="1">D4*0.5</f>
        <v>66.5</v>
      </c>
      <c r="F4" s="187">
        <v>10</v>
      </c>
      <c r="G4" s="188">
        <f t="shared" ref="G4:G11" si="2">C4+E4+F4</f>
        <v>100.5</v>
      </c>
    </row>
    <row r="5" spans="1:7" ht="24.9" x14ac:dyDescent="0.8">
      <c r="A5" s="173" t="s">
        <v>11</v>
      </c>
      <c r="B5" s="195">
        <f>'Ashby Road B'!AN$35</f>
        <v>12</v>
      </c>
      <c r="C5" s="176">
        <f t="shared" ref="C5:C11" si="3">2*B5</f>
        <v>24</v>
      </c>
      <c r="D5" s="175">
        <f>SUM('Ashby Road B'!B$35:AB$35)</f>
        <v>134</v>
      </c>
      <c r="E5" s="179">
        <f t="shared" si="1"/>
        <v>67</v>
      </c>
      <c r="F5" s="181">
        <v>10</v>
      </c>
      <c r="G5" s="182">
        <f t="shared" si="2"/>
        <v>101</v>
      </c>
    </row>
    <row r="6" spans="1:7" ht="24.9" x14ac:dyDescent="0.8">
      <c r="A6" s="173" t="s">
        <v>8</v>
      </c>
      <c r="B6" s="195">
        <f>'Hinckley Phoenix'!AN$35</f>
        <v>15</v>
      </c>
      <c r="C6" s="176">
        <f t="shared" si="3"/>
        <v>30</v>
      </c>
      <c r="D6" s="175">
        <f>SUM('Hinckley Phoenix'!B$35:AB$35)</f>
        <v>145</v>
      </c>
      <c r="E6" s="179">
        <f t="shared" si="1"/>
        <v>72.5</v>
      </c>
      <c r="F6" s="181">
        <v>10</v>
      </c>
      <c r="G6" s="182">
        <f t="shared" si="2"/>
        <v>112.5</v>
      </c>
    </row>
    <row r="7" spans="1:7" ht="24.9" x14ac:dyDescent="0.8">
      <c r="A7" s="173" t="s">
        <v>146</v>
      </c>
      <c r="B7" s="195">
        <f>Hounds!AN$35</f>
        <v>16</v>
      </c>
      <c r="C7" s="176">
        <f t="shared" si="3"/>
        <v>32</v>
      </c>
      <c r="D7" s="175">
        <f>SUM(Hounds!B$35:AB$35)</f>
        <v>135</v>
      </c>
      <c r="E7" s="179">
        <f t="shared" si="1"/>
        <v>67.5</v>
      </c>
      <c r="F7" s="181">
        <v>10</v>
      </c>
      <c r="G7" s="182">
        <f t="shared" si="2"/>
        <v>109.5</v>
      </c>
    </row>
    <row r="8" spans="1:7" ht="24.9" x14ac:dyDescent="0.8">
      <c r="A8" s="173" t="s">
        <v>139</v>
      </c>
      <c r="B8" s="195">
        <f>'New Plough'!AN$35</f>
        <v>12</v>
      </c>
      <c r="C8" s="176">
        <f t="shared" si="3"/>
        <v>24</v>
      </c>
      <c r="D8" s="175">
        <f>SUM('New Plough'!B$35:AB$35)</f>
        <v>126</v>
      </c>
      <c r="E8" s="179">
        <f t="shared" si="1"/>
        <v>63</v>
      </c>
      <c r="F8" s="181">
        <v>10</v>
      </c>
      <c r="G8" s="182">
        <f t="shared" si="2"/>
        <v>97</v>
      </c>
    </row>
    <row r="9" spans="1:7" ht="24.9" x14ac:dyDescent="0.8">
      <c r="A9" s="173" t="s">
        <v>9</v>
      </c>
      <c r="B9" s="195">
        <f>Smallshaws!AN$35</f>
        <v>14</v>
      </c>
      <c r="C9" s="176">
        <f t="shared" si="3"/>
        <v>28</v>
      </c>
      <c r="D9" s="175">
        <f>SUM(Smallshaws!B$35:AJ$35)</f>
        <v>129</v>
      </c>
      <c r="E9" s="179">
        <f t="shared" si="1"/>
        <v>64.5</v>
      </c>
      <c r="F9" s="181">
        <v>10</v>
      </c>
      <c r="G9" s="182">
        <f t="shared" si="2"/>
        <v>102.5</v>
      </c>
    </row>
    <row r="10" spans="1:7" ht="24.9" x14ac:dyDescent="0.8">
      <c r="A10" s="173" t="s">
        <v>106</v>
      </c>
      <c r="B10" s="195">
        <f>'Sporting Lions'!AN$35</f>
        <v>12</v>
      </c>
      <c r="C10" s="176">
        <f t="shared" ref="C10" si="4">2*B10</f>
        <v>24</v>
      </c>
      <c r="D10" s="175">
        <f>SUM('Sporting Lions'!B$35:AB$35)</f>
        <v>127</v>
      </c>
      <c r="E10" s="179">
        <f t="shared" si="1"/>
        <v>63.5</v>
      </c>
      <c r="F10" s="181">
        <v>10</v>
      </c>
      <c r="G10" s="182">
        <f t="shared" si="2"/>
        <v>97.5</v>
      </c>
    </row>
    <row r="11" spans="1:7" ht="25.2" thickBot="1" x14ac:dyDescent="0.85">
      <c r="A11" s="174" t="s">
        <v>10</v>
      </c>
      <c r="B11" s="196">
        <f>Trojans!AN$35</f>
        <v>12</v>
      </c>
      <c r="C11" s="178">
        <f t="shared" si="3"/>
        <v>24</v>
      </c>
      <c r="D11" s="177">
        <f>SUM(Trojans!B$35:AB$35)</f>
        <v>145</v>
      </c>
      <c r="E11" s="180">
        <f t="shared" si="1"/>
        <v>72.5</v>
      </c>
      <c r="F11" s="183">
        <v>10</v>
      </c>
      <c r="G11" s="184">
        <f t="shared" si="2"/>
        <v>106.5</v>
      </c>
    </row>
  </sheetData>
  <sortState ref="A4:D11">
    <sortCondition ref="A4:A11"/>
  </sortState>
  <mergeCells count="2">
    <mergeCell ref="A1:G1"/>
    <mergeCell ref="A2:G2"/>
  </mergeCells>
  <phoneticPr fontId="0" type="noConversion"/>
  <pageMargins left="0.90972222222222221" right="0.35416666666666669" top="1.1020833333333333" bottom="0.51180555555555562" header="0.19652777777777777" footer="0.51180555555555562"/>
  <pageSetup paperSize="9" scale="63" firstPageNumber="0" orientation="portrait" horizontalDpi="300" verticalDpi="300" r:id="rId1"/>
  <headerFooter alignWithMargins="0">
    <oddHeader>&amp;C&amp;"Dutch801 XBd BT,Regular"&amp;24Hinckley &amp;&amp; District Air Rifle League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5"/>
  <sheetViews>
    <sheetView workbookViewId="0">
      <selection activeCell="D2" sqref="D2"/>
    </sheetView>
  </sheetViews>
  <sheetFormatPr defaultRowHeight="12.3" x14ac:dyDescent="0.4"/>
  <cols>
    <col min="1" max="1" width="15.609375" bestFit="1" customWidth="1"/>
    <col min="2" max="2" width="15.609375" customWidth="1"/>
    <col min="3" max="3" width="11.27734375" bestFit="1" customWidth="1"/>
    <col min="4" max="4" width="10.109375" customWidth="1"/>
  </cols>
  <sheetData>
    <row r="1" spans="1:5" x14ac:dyDescent="0.4">
      <c r="A1" t="s">
        <v>81</v>
      </c>
      <c r="B1" t="s">
        <v>82</v>
      </c>
      <c r="C1" t="s">
        <v>159</v>
      </c>
      <c r="D1" t="s">
        <v>160</v>
      </c>
      <c r="E1" t="s">
        <v>5</v>
      </c>
    </row>
    <row r="2" spans="1:5" x14ac:dyDescent="0.4">
      <c r="A2" t="s">
        <v>181</v>
      </c>
      <c r="B2" t="s">
        <v>6</v>
      </c>
      <c r="C2" s="116">
        <v>37546</v>
      </c>
      <c r="D2" s="6">
        <f ca="1">ROUNDDOWN(YEARFRAC(TODAY(),C2),0)</f>
        <v>17</v>
      </c>
    </row>
    <row r="3" spans="1:5" x14ac:dyDescent="0.4">
      <c r="A3" t="s">
        <v>141</v>
      </c>
      <c r="B3" t="s">
        <v>139</v>
      </c>
      <c r="C3" s="116">
        <v>37146</v>
      </c>
      <c r="D3" s="6">
        <f ca="1">ROUNDDOWN(YEARFRAC(TODAY(),C3),0)</f>
        <v>18</v>
      </c>
    </row>
    <row r="4" spans="1:5" x14ac:dyDescent="0.4">
      <c r="A4" t="s">
        <v>176</v>
      </c>
      <c r="B4" t="s">
        <v>8</v>
      </c>
      <c r="C4" s="116">
        <v>38239</v>
      </c>
      <c r="D4" s="6">
        <f ca="1">ROUNDDOWN(YEARFRAC(TODAY(),C4),0)</f>
        <v>15</v>
      </c>
    </row>
    <row r="5" spans="1:5" x14ac:dyDescent="0.4">
      <c r="A5" t="s">
        <v>172</v>
      </c>
      <c r="B5" t="s">
        <v>8</v>
      </c>
      <c r="C5" s="116">
        <v>36100</v>
      </c>
      <c r="D5" s="6">
        <f ca="1">ROUNDDOWN(YEARFRAC(TODAY(),C5),0)</f>
        <v>21</v>
      </c>
    </row>
  </sheetData>
  <sortState ref="A2:E8">
    <sortCondition ref="A2:A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F21" sqref="F21"/>
    </sheetView>
  </sheetViews>
  <sheetFormatPr defaultRowHeight="12.3" x14ac:dyDescent="0.4"/>
  <cols>
    <col min="1" max="1" width="18.21875" style="18" customWidth="1"/>
    <col min="2" max="2" width="6.5546875" style="236" customWidth="1"/>
    <col min="3" max="3" width="18.21875" style="109" customWidth="1"/>
    <col min="5" max="5" width="18.21875" style="18" customWidth="1"/>
    <col min="6" max="6" width="6.5546875" style="236" customWidth="1"/>
    <col min="7" max="7" width="18.21875" style="109" customWidth="1"/>
  </cols>
  <sheetData>
    <row r="1" spans="1:7" ht="24.9" x14ac:dyDescent="0.8">
      <c r="A1" s="238" t="s">
        <v>85</v>
      </c>
      <c r="B1" s="238"/>
      <c r="C1" s="238"/>
      <c r="E1" s="238" t="s">
        <v>87</v>
      </c>
      <c r="F1" s="238"/>
      <c r="G1" s="238"/>
    </row>
    <row r="3" spans="1:7" x14ac:dyDescent="0.4">
      <c r="A3" s="237">
        <v>43902</v>
      </c>
      <c r="B3" s="237"/>
      <c r="C3" s="237"/>
      <c r="E3" s="237">
        <v>43902</v>
      </c>
      <c r="F3" s="237"/>
      <c r="G3" s="237"/>
    </row>
    <row r="4" spans="1:7" x14ac:dyDescent="0.4">
      <c r="A4" s="18" t="s">
        <v>146</v>
      </c>
      <c r="B4" s="236" t="s">
        <v>135</v>
      </c>
      <c r="C4" s="109" t="s">
        <v>11</v>
      </c>
      <c r="E4" s="18" t="s">
        <v>7</v>
      </c>
      <c r="F4" s="236" t="s">
        <v>135</v>
      </c>
      <c r="G4" s="109" t="s">
        <v>9</v>
      </c>
    </row>
    <row r="5" spans="1:7" x14ac:dyDescent="0.4">
      <c r="A5" s="18" t="s">
        <v>106</v>
      </c>
      <c r="B5" s="236" t="s">
        <v>135</v>
      </c>
      <c r="C5" s="109" t="s">
        <v>10</v>
      </c>
      <c r="E5" s="18" t="s">
        <v>139</v>
      </c>
      <c r="F5" s="236" t="s">
        <v>135</v>
      </c>
      <c r="G5" s="109" t="s">
        <v>8</v>
      </c>
    </row>
    <row r="7" spans="1:7" x14ac:dyDescent="0.4">
      <c r="A7" s="237">
        <v>43909</v>
      </c>
      <c r="B7" s="237"/>
      <c r="C7" s="237"/>
      <c r="E7" s="237">
        <v>43909</v>
      </c>
      <c r="F7" s="237"/>
      <c r="G7" s="237"/>
    </row>
    <row r="8" spans="1:7" x14ac:dyDescent="0.4">
      <c r="A8" s="18" t="s">
        <v>11</v>
      </c>
      <c r="B8" s="236" t="s">
        <v>135</v>
      </c>
      <c r="C8" s="109" t="s">
        <v>106</v>
      </c>
      <c r="E8" s="18" t="s">
        <v>8</v>
      </c>
      <c r="F8" s="236" t="s">
        <v>135</v>
      </c>
      <c r="G8" s="109" t="s">
        <v>7</v>
      </c>
    </row>
    <row r="9" spans="1:7" x14ac:dyDescent="0.4">
      <c r="A9" s="18" t="s">
        <v>146</v>
      </c>
      <c r="B9" s="236" t="s">
        <v>135</v>
      </c>
      <c r="C9" s="109" t="s">
        <v>10</v>
      </c>
      <c r="E9" s="18" t="s">
        <v>139</v>
      </c>
      <c r="F9" s="236" t="s">
        <v>135</v>
      </c>
      <c r="G9" s="109" t="s">
        <v>9</v>
      </c>
    </row>
    <row r="11" spans="1:7" x14ac:dyDescent="0.4">
      <c r="A11" s="237">
        <v>43916</v>
      </c>
      <c r="B11" s="237"/>
      <c r="C11" s="237"/>
      <c r="E11" s="237">
        <v>43916</v>
      </c>
      <c r="F11" s="237"/>
      <c r="G11" s="237"/>
    </row>
    <row r="12" spans="1:7" x14ac:dyDescent="0.4">
      <c r="A12" s="18" t="s">
        <v>106</v>
      </c>
      <c r="B12" s="236" t="s">
        <v>135</v>
      </c>
      <c r="C12" s="109" t="s">
        <v>146</v>
      </c>
      <c r="E12" s="18" t="s">
        <v>7</v>
      </c>
      <c r="F12" s="236" t="s">
        <v>135</v>
      </c>
      <c r="G12" s="109" t="s">
        <v>139</v>
      </c>
    </row>
    <row r="13" spans="1:7" x14ac:dyDescent="0.4">
      <c r="A13" s="18" t="s">
        <v>10</v>
      </c>
      <c r="B13" s="236" t="s">
        <v>135</v>
      </c>
      <c r="C13" s="109" t="s">
        <v>11</v>
      </c>
      <c r="E13" s="18" t="s">
        <v>9</v>
      </c>
      <c r="F13" s="236" t="s">
        <v>135</v>
      </c>
      <c r="G13" s="109" t="s">
        <v>8</v>
      </c>
    </row>
    <row r="15" spans="1:7" x14ac:dyDescent="0.4">
      <c r="A15" s="237">
        <v>43923</v>
      </c>
      <c r="B15" s="237"/>
      <c r="C15" s="237"/>
      <c r="E15" s="237">
        <v>43923</v>
      </c>
      <c r="F15" s="237"/>
      <c r="G15" s="237"/>
    </row>
    <row r="16" spans="1:7" x14ac:dyDescent="0.4">
      <c r="A16" s="18" t="s">
        <v>11</v>
      </c>
      <c r="B16" s="236" t="s">
        <v>135</v>
      </c>
      <c r="C16" s="109" t="s">
        <v>10</v>
      </c>
      <c r="E16" s="18" t="s">
        <v>8</v>
      </c>
      <c r="F16" s="236" t="s">
        <v>135</v>
      </c>
      <c r="G16" s="109" t="s">
        <v>9</v>
      </c>
    </row>
    <row r="17" spans="1:7" x14ac:dyDescent="0.4">
      <c r="A17" s="18" t="s">
        <v>146</v>
      </c>
      <c r="B17" s="236" t="s">
        <v>135</v>
      </c>
      <c r="C17" s="109" t="s">
        <v>106</v>
      </c>
      <c r="E17" s="18" t="s">
        <v>139</v>
      </c>
      <c r="F17" s="236" t="s">
        <v>135</v>
      </c>
      <c r="G17" s="109" t="s">
        <v>7</v>
      </c>
    </row>
    <row r="19" spans="1:7" x14ac:dyDescent="0.4">
      <c r="A19" s="237">
        <v>43930</v>
      </c>
      <c r="B19" s="237"/>
      <c r="C19" s="237"/>
      <c r="E19" s="237">
        <v>43930</v>
      </c>
      <c r="F19" s="237"/>
      <c r="G19" s="237"/>
    </row>
    <row r="20" spans="1:7" x14ac:dyDescent="0.4">
      <c r="A20" s="18" t="s">
        <v>106</v>
      </c>
      <c r="B20" s="236" t="s">
        <v>135</v>
      </c>
      <c r="C20" s="109" t="s">
        <v>11</v>
      </c>
      <c r="E20" s="18" t="s">
        <v>7</v>
      </c>
      <c r="F20" s="236" t="s">
        <v>135</v>
      </c>
      <c r="G20" s="109" t="s">
        <v>8</v>
      </c>
    </row>
    <row r="21" spans="1:7" x14ac:dyDescent="0.4">
      <c r="A21" s="18" t="s">
        <v>10</v>
      </c>
      <c r="B21" s="236" t="s">
        <v>135</v>
      </c>
      <c r="C21" s="109" t="s">
        <v>146</v>
      </c>
      <c r="E21" s="18" t="s">
        <v>9</v>
      </c>
      <c r="F21" s="236" t="s">
        <v>135</v>
      </c>
      <c r="G21" s="109" t="s">
        <v>139</v>
      </c>
    </row>
    <row r="23" spans="1:7" x14ac:dyDescent="0.4">
      <c r="A23" s="237">
        <v>43944</v>
      </c>
      <c r="B23" s="237"/>
      <c r="C23" s="237"/>
      <c r="E23" s="237">
        <v>43944</v>
      </c>
      <c r="F23" s="237"/>
      <c r="G23" s="237"/>
    </row>
    <row r="24" spans="1:7" x14ac:dyDescent="0.4">
      <c r="A24" s="18" t="s">
        <v>11</v>
      </c>
      <c r="B24" s="236" t="s">
        <v>135</v>
      </c>
      <c r="C24" s="109" t="s">
        <v>146</v>
      </c>
      <c r="E24" s="18" t="s">
        <v>8</v>
      </c>
      <c r="F24" s="236" t="s">
        <v>135</v>
      </c>
      <c r="G24" s="109" t="s">
        <v>139</v>
      </c>
    </row>
    <row r="25" spans="1:7" x14ac:dyDescent="0.4">
      <c r="A25" s="18" t="s">
        <v>10</v>
      </c>
      <c r="B25" s="236" t="s">
        <v>135</v>
      </c>
      <c r="C25" s="109" t="s">
        <v>106</v>
      </c>
      <c r="E25" s="18" t="s">
        <v>9</v>
      </c>
      <c r="F25" s="236" t="s">
        <v>135</v>
      </c>
      <c r="G25" s="109" t="s">
        <v>7</v>
      </c>
    </row>
  </sheetData>
  <mergeCells count="14">
    <mergeCell ref="E3:G3"/>
    <mergeCell ref="A23:C23"/>
    <mergeCell ref="A1:C1"/>
    <mergeCell ref="E1:G1"/>
    <mergeCell ref="A3:C3"/>
    <mergeCell ref="A7:C7"/>
    <mergeCell ref="E7:G7"/>
    <mergeCell ref="A11:C11"/>
    <mergeCell ref="E11:G11"/>
    <mergeCell ref="A15:C15"/>
    <mergeCell ref="E15:G15"/>
    <mergeCell ref="A19:C19"/>
    <mergeCell ref="E19:G19"/>
    <mergeCell ref="E23:G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5"/>
  <sheetViews>
    <sheetView workbookViewId="0">
      <selection activeCell="Q13" sqref="Q13"/>
    </sheetView>
  </sheetViews>
  <sheetFormatPr defaultRowHeight="12.3" x14ac:dyDescent="0.4"/>
  <cols>
    <col min="1" max="1" width="17.27734375" bestFit="1" customWidth="1"/>
    <col min="2" max="2" width="9.609375" style="107" bestFit="1" customWidth="1"/>
    <col min="3" max="3" width="3.71875" customWidth="1"/>
    <col min="4" max="4" width="17.27734375" bestFit="1" customWidth="1"/>
    <col min="5" max="5" width="9.109375" style="107"/>
    <col min="6" max="6" width="3.71875" customWidth="1"/>
    <col min="7" max="7" width="17.27734375" bestFit="1" customWidth="1"/>
    <col min="8" max="8" width="9.109375" style="107"/>
    <col min="10" max="10" width="17.27734375" bestFit="1" customWidth="1"/>
  </cols>
  <sheetData>
    <row r="1" spans="1:8" x14ac:dyDescent="0.4">
      <c r="A1" s="239" t="s">
        <v>205</v>
      </c>
      <c r="B1" s="239"/>
      <c r="D1" s="239" t="s">
        <v>206</v>
      </c>
      <c r="E1" s="239"/>
      <c r="F1" s="239"/>
      <c r="G1" s="239"/>
      <c r="H1" s="239"/>
    </row>
    <row r="2" spans="1:8" x14ac:dyDescent="0.4">
      <c r="A2" t="s">
        <v>39</v>
      </c>
      <c r="B2" s="123">
        <v>0.7</v>
      </c>
      <c r="D2" t="s">
        <v>36</v>
      </c>
      <c r="E2" s="123">
        <v>3.2</v>
      </c>
      <c r="G2" t="s">
        <v>177</v>
      </c>
      <c r="H2" s="123">
        <v>4.5</v>
      </c>
    </row>
    <row r="3" spans="1:8" x14ac:dyDescent="0.4">
      <c r="A3" t="s">
        <v>38</v>
      </c>
      <c r="B3" s="123">
        <v>0.6</v>
      </c>
      <c r="D3" t="s">
        <v>110</v>
      </c>
      <c r="E3" s="123">
        <v>2.7</v>
      </c>
      <c r="G3" t="s">
        <v>180</v>
      </c>
      <c r="H3" s="123">
        <v>4.0999999999999996</v>
      </c>
    </row>
    <row r="4" spans="1:8" x14ac:dyDescent="0.4">
      <c r="A4" t="s">
        <v>70</v>
      </c>
      <c r="B4" s="123">
        <v>0.8</v>
      </c>
      <c r="D4" t="s">
        <v>167</v>
      </c>
      <c r="E4" s="123">
        <v>4.5</v>
      </c>
      <c r="G4" t="s">
        <v>189</v>
      </c>
      <c r="H4" s="123">
        <v>5.5</v>
      </c>
    </row>
    <row r="5" spans="1:8" x14ac:dyDescent="0.4">
      <c r="A5" t="s">
        <v>71</v>
      </c>
      <c r="B5" s="123">
        <v>1</v>
      </c>
      <c r="D5" t="s">
        <v>111</v>
      </c>
      <c r="E5" s="123">
        <v>2.6</v>
      </c>
      <c r="G5" t="s">
        <v>197</v>
      </c>
      <c r="H5" s="123">
        <v>3.2</v>
      </c>
    </row>
    <row r="6" spans="1:8" x14ac:dyDescent="0.4">
      <c r="A6" t="s">
        <v>63</v>
      </c>
      <c r="B6" s="123">
        <v>0.9</v>
      </c>
      <c r="D6" t="s">
        <v>196</v>
      </c>
      <c r="E6" s="123">
        <v>4</v>
      </c>
      <c r="G6" t="s">
        <v>127</v>
      </c>
      <c r="H6" s="123">
        <v>2.6</v>
      </c>
    </row>
    <row r="7" spans="1:8" x14ac:dyDescent="0.4">
      <c r="A7" t="s">
        <v>112</v>
      </c>
      <c r="B7" s="123">
        <v>0.9</v>
      </c>
      <c r="D7" t="s">
        <v>143</v>
      </c>
      <c r="E7" s="123">
        <v>4</v>
      </c>
      <c r="G7" t="s">
        <v>176</v>
      </c>
      <c r="H7" s="123">
        <v>4.3</v>
      </c>
    </row>
    <row r="8" spans="1:8" x14ac:dyDescent="0.4">
      <c r="A8" t="s">
        <v>62</v>
      </c>
      <c r="B8" s="123">
        <v>1</v>
      </c>
      <c r="D8" t="s">
        <v>138</v>
      </c>
      <c r="E8" s="123">
        <v>4.0999999999999996</v>
      </c>
      <c r="G8" t="s">
        <v>179</v>
      </c>
      <c r="H8" s="123">
        <v>2.9</v>
      </c>
    </row>
    <row r="9" spans="1:8" x14ac:dyDescent="0.4">
      <c r="A9" t="s">
        <v>69</v>
      </c>
      <c r="B9" s="123">
        <v>0.9</v>
      </c>
      <c r="D9" t="s">
        <v>174</v>
      </c>
      <c r="E9" s="123">
        <v>4.4000000000000004</v>
      </c>
      <c r="G9" t="s">
        <v>52</v>
      </c>
      <c r="H9" s="123">
        <v>5.5</v>
      </c>
    </row>
    <row r="10" spans="1:8" x14ac:dyDescent="0.4">
      <c r="B10" s="108"/>
      <c r="D10" t="s">
        <v>68</v>
      </c>
      <c r="E10" s="123">
        <v>3.9</v>
      </c>
      <c r="G10" t="s">
        <v>182</v>
      </c>
      <c r="H10" s="123">
        <v>3.5</v>
      </c>
    </row>
    <row r="11" spans="1:8" x14ac:dyDescent="0.4">
      <c r="A11" s="239" t="s">
        <v>204</v>
      </c>
      <c r="B11" s="239"/>
      <c r="D11" t="s">
        <v>200</v>
      </c>
      <c r="E11" s="123">
        <v>4.2</v>
      </c>
      <c r="G11" t="s">
        <v>119</v>
      </c>
      <c r="H11" s="123">
        <v>5.8</v>
      </c>
    </row>
    <row r="12" spans="1:8" x14ac:dyDescent="0.4">
      <c r="A12" t="s">
        <v>201</v>
      </c>
      <c r="B12" s="123">
        <v>2.5</v>
      </c>
      <c r="D12" t="s">
        <v>162</v>
      </c>
      <c r="E12" s="123">
        <v>3.6</v>
      </c>
      <c r="G12" t="s">
        <v>172</v>
      </c>
      <c r="H12" s="123">
        <v>2.9</v>
      </c>
    </row>
    <row r="13" spans="1:8" x14ac:dyDescent="0.4">
      <c r="A13" t="s">
        <v>72</v>
      </c>
      <c r="B13" s="123">
        <v>1.7</v>
      </c>
      <c r="D13" t="s">
        <v>142</v>
      </c>
      <c r="E13" s="123">
        <v>4.2</v>
      </c>
      <c r="G13" t="s">
        <v>42</v>
      </c>
      <c r="H13" s="123">
        <v>3</v>
      </c>
    </row>
    <row r="14" spans="1:8" x14ac:dyDescent="0.4">
      <c r="A14" t="s">
        <v>73</v>
      </c>
      <c r="B14" s="123">
        <v>1.8</v>
      </c>
      <c r="D14" t="s">
        <v>75</v>
      </c>
      <c r="E14" s="123">
        <v>4</v>
      </c>
      <c r="G14" t="s">
        <v>147</v>
      </c>
      <c r="H14" s="123">
        <v>4.2</v>
      </c>
    </row>
    <row r="15" spans="1:8" x14ac:dyDescent="0.4">
      <c r="A15" t="s">
        <v>120</v>
      </c>
      <c r="B15" s="123">
        <v>2.2999999999999998</v>
      </c>
      <c r="D15" t="s">
        <v>60</v>
      </c>
      <c r="E15" s="123">
        <v>3.9</v>
      </c>
      <c r="G15" t="s">
        <v>170</v>
      </c>
      <c r="H15" s="123">
        <v>5.0999999999999996</v>
      </c>
    </row>
    <row r="16" spans="1:8" x14ac:dyDescent="0.4">
      <c r="A16" t="s">
        <v>56</v>
      </c>
      <c r="B16" s="123">
        <v>1.9</v>
      </c>
      <c r="D16" t="s">
        <v>184</v>
      </c>
      <c r="E16" s="123">
        <v>5.3</v>
      </c>
      <c r="G16" t="s">
        <v>65</v>
      </c>
      <c r="H16" s="123">
        <v>4.2</v>
      </c>
    </row>
    <row r="17" spans="1:8" x14ac:dyDescent="0.4">
      <c r="A17" t="s">
        <v>79</v>
      </c>
      <c r="B17" s="123">
        <v>1.1000000000000001</v>
      </c>
      <c r="D17" t="s">
        <v>51</v>
      </c>
      <c r="E17" s="123">
        <v>4.4000000000000004</v>
      </c>
      <c r="G17" t="s">
        <v>35</v>
      </c>
      <c r="H17" s="123">
        <v>2.8</v>
      </c>
    </row>
    <row r="18" spans="1:8" x14ac:dyDescent="0.4">
      <c r="A18" t="s">
        <v>157</v>
      </c>
      <c r="B18" s="123">
        <v>2.2999999999999998</v>
      </c>
      <c r="D18" t="s">
        <v>192</v>
      </c>
      <c r="E18" s="123">
        <v>5.6</v>
      </c>
      <c r="G18" t="s">
        <v>19</v>
      </c>
      <c r="H18" s="123">
        <v>3.4</v>
      </c>
    </row>
    <row r="19" spans="1:8" x14ac:dyDescent="0.4">
      <c r="A19" t="s">
        <v>121</v>
      </c>
      <c r="B19" s="123">
        <v>2.2999999999999998</v>
      </c>
      <c r="D19" t="s">
        <v>128</v>
      </c>
      <c r="E19" s="123">
        <v>2.7</v>
      </c>
      <c r="G19" t="s">
        <v>77</v>
      </c>
      <c r="H19" s="123">
        <v>3.6</v>
      </c>
    </row>
    <row r="20" spans="1:8" x14ac:dyDescent="0.4">
      <c r="A20" t="s">
        <v>50</v>
      </c>
      <c r="B20" s="123">
        <v>2.1</v>
      </c>
      <c r="D20" t="s">
        <v>141</v>
      </c>
      <c r="E20" s="123">
        <v>3.4</v>
      </c>
      <c r="G20" t="s">
        <v>44</v>
      </c>
      <c r="H20" s="123">
        <v>3.6</v>
      </c>
    </row>
    <row r="21" spans="1:8" x14ac:dyDescent="0.4">
      <c r="A21" t="s">
        <v>41</v>
      </c>
      <c r="B21" s="123">
        <v>1.8</v>
      </c>
      <c r="D21" t="s">
        <v>45</v>
      </c>
      <c r="E21" s="123">
        <v>3.9</v>
      </c>
      <c r="G21" t="s">
        <v>199</v>
      </c>
      <c r="H21" s="123">
        <v>4</v>
      </c>
    </row>
    <row r="22" spans="1:8" x14ac:dyDescent="0.4">
      <c r="A22" t="s">
        <v>130</v>
      </c>
      <c r="B22" s="123">
        <v>2.5</v>
      </c>
      <c r="D22" t="s">
        <v>158</v>
      </c>
      <c r="E22" s="123">
        <v>2.8</v>
      </c>
      <c r="G22" t="s">
        <v>54</v>
      </c>
      <c r="H22" s="123">
        <v>3.5</v>
      </c>
    </row>
    <row r="23" spans="1:8" x14ac:dyDescent="0.4">
      <c r="A23" t="s">
        <v>64</v>
      </c>
      <c r="B23" s="123">
        <v>1.6</v>
      </c>
      <c r="D23" t="s">
        <v>194</v>
      </c>
      <c r="E23" s="123">
        <v>5.0999999999999996</v>
      </c>
      <c r="G23" t="s">
        <v>125</v>
      </c>
      <c r="H23" s="123">
        <v>2.8</v>
      </c>
    </row>
    <row r="24" spans="1:8" x14ac:dyDescent="0.4">
      <c r="A24" t="s">
        <v>34</v>
      </c>
      <c r="B24" s="123">
        <v>2.2000000000000002</v>
      </c>
      <c r="D24" t="s">
        <v>203</v>
      </c>
      <c r="E24" s="123">
        <v>8.5</v>
      </c>
      <c r="G24" t="s">
        <v>145</v>
      </c>
      <c r="H24" s="123">
        <v>2.6</v>
      </c>
    </row>
    <row r="25" spans="1:8" x14ac:dyDescent="0.4">
      <c r="A25" t="s">
        <v>55</v>
      </c>
      <c r="B25" s="123">
        <v>1</v>
      </c>
      <c r="D25" t="s">
        <v>190</v>
      </c>
      <c r="E25" s="123">
        <v>3.2</v>
      </c>
      <c r="G25" t="s">
        <v>67</v>
      </c>
      <c r="H25" s="123">
        <v>4.9000000000000004</v>
      </c>
    </row>
    <row r="26" spans="1:8" x14ac:dyDescent="0.4">
      <c r="A26" t="s">
        <v>33</v>
      </c>
      <c r="B26" s="123">
        <v>1.1000000000000001</v>
      </c>
      <c r="D26" t="s">
        <v>198</v>
      </c>
      <c r="E26" s="123">
        <v>4</v>
      </c>
      <c r="G26" t="s">
        <v>74</v>
      </c>
      <c r="H26" s="123">
        <v>2.9</v>
      </c>
    </row>
    <row r="27" spans="1:8" x14ac:dyDescent="0.4">
      <c r="A27" t="s">
        <v>163</v>
      </c>
      <c r="B27" s="123">
        <v>2.2999999999999998</v>
      </c>
      <c r="D27" t="s">
        <v>183</v>
      </c>
      <c r="E27" s="123">
        <v>4</v>
      </c>
      <c r="G27" t="s">
        <v>123</v>
      </c>
      <c r="H27" s="123">
        <v>3.2</v>
      </c>
    </row>
    <row r="28" spans="1:8" x14ac:dyDescent="0.4">
      <c r="A28" t="s">
        <v>132</v>
      </c>
      <c r="B28" s="123">
        <v>2.1</v>
      </c>
      <c r="D28" t="s">
        <v>48</v>
      </c>
      <c r="E28" s="123">
        <v>3.4</v>
      </c>
      <c r="G28" t="s">
        <v>178</v>
      </c>
      <c r="H28" s="123">
        <v>2.7</v>
      </c>
    </row>
    <row r="29" spans="1:8" x14ac:dyDescent="0.4">
      <c r="A29" t="s">
        <v>109</v>
      </c>
      <c r="B29" s="123">
        <v>1.3</v>
      </c>
      <c r="D29" t="s">
        <v>181</v>
      </c>
      <c r="E29" s="123">
        <v>4.0999999999999996</v>
      </c>
      <c r="G29" t="s">
        <v>18</v>
      </c>
      <c r="H29" s="123">
        <v>2.7</v>
      </c>
    </row>
    <row r="30" spans="1:8" x14ac:dyDescent="0.4">
      <c r="A30" t="s">
        <v>108</v>
      </c>
      <c r="B30" s="123">
        <v>2.2000000000000002</v>
      </c>
      <c r="D30" t="s">
        <v>195</v>
      </c>
      <c r="E30" s="123">
        <v>6.2</v>
      </c>
      <c r="G30" t="s">
        <v>137</v>
      </c>
      <c r="H30" s="123">
        <v>4.4000000000000004</v>
      </c>
    </row>
    <row r="31" spans="1:8" x14ac:dyDescent="0.4">
      <c r="A31" t="s">
        <v>43</v>
      </c>
      <c r="B31" s="123">
        <v>1.7</v>
      </c>
      <c r="D31" t="s">
        <v>20</v>
      </c>
      <c r="E31" s="123">
        <v>2.9</v>
      </c>
      <c r="G31" t="s">
        <v>49</v>
      </c>
      <c r="H31" s="123">
        <v>5</v>
      </c>
    </row>
    <row r="32" spans="1:8" x14ac:dyDescent="0.4">
      <c r="A32" t="s">
        <v>133</v>
      </c>
      <c r="B32" s="123">
        <v>1.9</v>
      </c>
      <c r="D32" t="s">
        <v>61</v>
      </c>
      <c r="E32" s="123">
        <v>2.9</v>
      </c>
      <c r="G32" t="s">
        <v>202</v>
      </c>
      <c r="H32" s="123">
        <v>4.7</v>
      </c>
    </row>
    <row r="33" spans="1:8" x14ac:dyDescent="0.4">
      <c r="A33" t="s">
        <v>144</v>
      </c>
      <c r="B33" s="123">
        <v>2.4</v>
      </c>
      <c r="D33" t="s">
        <v>134</v>
      </c>
      <c r="E33" s="123">
        <v>3.6</v>
      </c>
      <c r="G33" t="s">
        <v>193</v>
      </c>
      <c r="H33" s="123">
        <v>4</v>
      </c>
    </row>
    <row r="34" spans="1:8" x14ac:dyDescent="0.4">
      <c r="A34" t="s">
        <v>136</v>
      </c>
      <c r="B34" s="123">
        <v>1.5</v>
      </c>
      <c r="D34" t="s">
        <v>188</v>
      </c>
      <c r="E34" s="123">
        <v>4</v>
      </c>
      <c r="G34" t="s">
        <v>59</v>
      </c>
      <c r="H34" s="123">
        <v>2.8</v>
      </c>
    </row>
    <row r="35" spans="1:8" x14ac:dyDescent="0.4">
      <c r="A35" t="s">
        <v>16</v>
      </c>
      <c r="B35" s="123">
        <v>1.4</v>
      </c>
      <c r="D35" t="s">
        <v>124</v>
      </c>
      <c r="E35" s="123">
        <v>3.2</v>
      </c>
      <c r="G35" t="s">
        <v>78</v>
      </c>
      <c r="H35" s="123">
        <v>4.0999999999999996</v>
      </c>
    </row>
    <row r="36" spans="1:8" x14ac:dyDescent="0.4">
      <c r="A36" t="s">
        <v>175</v>
      </c>
      <c r="B36" s="123">
        <v>1.2</v>
      </c>
      <c r="D36" t="s">
        <v>169</v>
      </c>
      <c r="E36" s="123">
        <v>4</v>
      </c>
      <c r="G36" t="s">
        <v>187</v>
      </c>
      <c r="H36" s="123">
        <v>5.5</v>
      </c>
    </row>
    <row r="37" spans="1:8" x14ac:dyDescent="0.4">
      <c r="A37" t="s">
        <v>76</v>
      </c>
      <c r="B37" s="123">
        <v>1.6</v>
      </c>
      <c r="D37" t="s">
        <v>148</v>
      </c>
      <c r="E37" s="123">
        <v>5.0999999999999996</v>
      </c>
      <c r="G37" t="s">
        <v>58</v>
      </c>
      <c r="H37" s="123">
        <v>3.4</v>
      </c>
    </row>
    <row r="38" spans="1:8" x14ac:dyDescent="0.4">
      <c r="A38" t="s">
        <v>40</v>
      </c>
      <c r="B38" s="123">
        <v>2.2000000000000002</v>
      </c>
      <c r="D38" t="s">
        <v>186</v>
      </c>
      <c r="E38" s="123">
        <v>5.3</v>
      </c>
      <c r="G38" t="s">
        <v>173</v>
      </c>
      <c r="H38" s="123">
        <v>4.4000000000000004</v>
      </c>
    </row>
    <row r="39" spans="1:8" x14ac:dyDescent="0.4">
      <c r="A39" t="s">
        <v>129</v>
      </c>
      <c r="B39" s="123">
        <v>2</v>
      </c>
      <c r="D39" t="s">
        <v>57</v>
      </c>
      <c r="E39" s="123">
        <v>3.1</v>
      </c>
      <c r="G39" t="s">
        <v>131</v>
      </c>
      <c r="H39" s="123">
        <v>3.7</v>
      </c>
    </row>
    <row r="40" spans="1:8" x14ac:dyDescent="0.4">
      <c r="A40" t="s">
        <v>140</v>
      </c>
      <c r="B40" s="123">
        <v>2.2999999999999998</v>
      </c>
      <c r="D40" t="s">
        <v>191</v>
      </c>
      <c r="E40" s="123">
        <v>6.4</v>
      </c>
      <c r="G40" t="s">
        <v>185</v>
      </c>
      <c r="H40" s="123">
        <v>5.3</v>
      </c>
    </row>
    <row r="41" spans="1:8" x14ac:dyDescent="0.4">
      <c r="A41" t="s">
        <v>46</v>
      </c>
      <c r="B41" s="123">
        <v>2.2999999999999998</v>
      </c>
      <c r="D41" t="s">
        <v>166</v>
      </c>
      <c r="E41" s="123">
        <v>5</v>
      </c>
      <c r="G41" t="s">
        <v>168</v>
      </c>
      <c r="H41" s="123">
        <v>3.3</v>
      </c>
    </row>
    <row r="42" spans="1:8" x14ac:dyDescent="0.4">
      <c r="A42" t="s">
        <v>17</v>
      </c>
      <c r="B42" s="123">
        <v>1.6</v>
      </c>
      <c r="D42" t="s">
        <v>66</v>
      </c>
      <c r="E42" s="123">
        <v>5.3</v>
      </c>
      <c r="G42" t="s">
        <v>47</v>
      </c>
      <c r="H42" s="123">
        <v>3.5</v>
      </c>
    </row>
    <row r="43" spans="1:8" x14ac:dyDescent="0.4">
      <c r="A43" t="s">
        <v>161</v>
      </c>
      <c r="B43" s="123">
        <v>2.5</v>
      </c>
      <c r="D43" t="s">
        <v>37</v>
      </c>
      <c r="E43" s="123">
        <v>3.7</v>
      </c>
      <c r="G43" t="s">
        <v>171</v>
      </c>
      <c r="H43" s="123">
        <v>3.2</v>
      </c>
    </row>
    <row r="44" spans="1:8" x14ac:dyDescent="0.4">
      <c r="A44" t="s">
        <v>122</v>
      </c>
      <c r="B44" s="123">
        <v>1.1000000000000001</v>
      </c>
    </row>
    <row r="45" spans="1:8" x14ac:dyDescent="0.4">
      <c r="A45" t="s">
        <v>53</v>
      </c>
      <c r="B45" s="123">
        <v>2.2000000000000002</v>
      </c>
    </row>
    <row r="46" spans="1:8" x14ac:dyDescent="0.4">
      <c r="A46" t="s">
        <v>149</v>
      </c>
      <c r="B46" s="123">
        <v>1.8</v>
      </c>
    </row>
    <row r="47" spans="1:8" x14ac:dyDescent="0.4">
      <c r="B47" s="108"/>
    </row>
    <row r="48" spans="1:8" x14ac:dyDescent="0.4">
      <c r="B48" s="108"/>
    </row>
    <row r="49" spans="2:2" x14ac:dyDescent="0.4">
      <c r="B49" s="108"/>
    </row>
    <row r="50" spans="2:2" x14ac:dyDescent="0.4">
      <c r="B50" s="108"/>
    </row>
    <row r="51" spans="2:2" x14ac:dyDescent="0.4">
      <c r="B51" s="108"/>
    </row>
    <row r="52" spans="2:2" x14ac:dyDescent="0.4">
      <c r="B52" s="108"/>
    </row>
    <row r="53" spans="2:2" x14ac:dyDescent="0.4">
      <c r="B53" s="108"/>
    </row>
    <row r="54" spans="2:2" x14ac:dyDescent="0.4">
      <c r="B54" s="108"/>
    </row>
    <row r="55" spans="2:2" x14ac:dyDescent="0.4">
      <c r="B55" s="108"/>
    </row>
    <row r="56" spans="2:2" x14ac:dyDescent="0.4">
      <c r="B56" s="108"/>
    </row>
    <row r="57" spans="2:2" x14ac:dyDescent="0.4">
      <c r="B57" s="108"/>
    </row>
    <row r="58" spans="2:2" x14ac:dyDescent="0.4">
      <c r="B58" s="108"/>
    </row>
    <row r="59" spans="2:2" x14ac:dyDescent="0.4">
      <c r="B59" s="108"/>
    </row>
    <row r="60" spans="2:2" x14ac:dyDescent="0.4">
      <c r="B60" s="108"/>
    </row>
    <row r="61" spans="2:2" x14ac:dyDescent="0.4">
      <c r="B61" s="108"/>
    </row>
    <row r="62" spans="2:2" x14ac:dyDescent="0.4">
      <c r="B62" s="108"/>
    </row>
    <row r="63" spans="2:2" x14ac:dyDescent="0.4">
      <c r="B63" s="108"/>
    </row>
    <row r="64" spans="2:2" x14ac:dyDescent="0.4">
      <c r="B64" s="108"/>
    </row>
    <row r="65" spans="2:2" x14ac:dyDescent="0.4">
      <c r="B65" s="108"/>
    </row>
    <row r="66" spans="2:2" x14ac:dyDescent="0.4">
      <c r="B66" s="108"/>
    </row>
    <row r="67" spans="2:2" x14ac:dyDescent="0.4">
      <c r="B67" s="108"/>
    </row>
    <row r="68" spans="2:2" x14ac:dyDescent="0.4">
      <c r="B68" s="108"/>
    </row>
    <row r="69" spans="2:2" x14ac:dyDescent="0.4">
      <c r="B69" s="108"/>
    </row>
    <row r="70" spans="2:2" x14ac:dyDescent="0.4">
      <c r="B70" s="108"/>
    </row>
    <row r="71" spans="2:2" x14ac:dyDescent="0.4">
      <c r="B71" s="108"/>
    </row>
    <row r="72" spans="2:2" x14ac:dyDescent="0.4">
      <c r="B72" s="108"/>
    </row>
    <row r="73" spans="2:2" x14ac:dyDescent="0.4">
      <c r="B73" s="108"/>
    </row>
    <row r="74" spans="2:2" x14ac:dyDescent="0.4">
      <c r="B74" s="108"/>
    </row>
    <row r="75" spans="2:2" x14ac:dyDescent="0.4">
      <c r="B75" s="108"/>
    </row>
    <row r="76" spans="2:2" x14ac:dyDescent="0.4">
      <c r="B76" s="108"/>
    </row>
    <row r="77" spans="2:2" x14ac:dyDescent="0.4">
      <c r="B77" s="108"/>
    </row>
    <row r="78" spans="2:2" x14ac:dyDescent="0.4">
      <c r="B78" s="108"/>
    </row>
    <row r="79" spans="2:2" x14ac:dyDescent="0.4">
      <c r="B79" s="108"/>
    </row>
    <row r="80" spans="2:2" x14ac:dyDescent="0.4">
      <c r="B80" s="108"/>
    </row>
    <row r="81" spans="2:2" x14ac:dyDescent="0.4">
      <c r="B81" s="108"/>
    </row>
    <row r="82" spans="2:2" x14ac:dyDescent="0.4">
      <c r="B82" s="108"/>
    </row>
    <row r="83" spans="2:2" x14ac:dyDescent="0.4">
      <c r="B83" s="108"/>
    </row>
    <row r="84" spans="2:2" x14ac:dyDescent="0.4">
      <c r="B84" s="108"/>
    </row>
    <row r="85" spans="2:2" x14ac:dyDescent="0.4">
      <c r="B85" s="108"/>
    </row>
    <row r="86" spans="2:2" x14ac:dyDescent="0.4">
      <c r="B86" s="108"/>
    </row>
    <row r="87" spans="2:2" x14ac:dyDescent="0.4">
      <c r="B87" s="108"/>
    </row>
    <row r="88" spans="2:2" x14ac:dyDescent="0.4">
      <c r="B88" s="108"/>
    </row>
    <row r="89" spans="2:2" x14ac:dyDescent="0.4">
      <c r="B89" s="108"/>
    </row>
    <row r="90" spans="2:2" x14ac:dyDescent="0.4">
      <c r="B90" s="108"/>
    </row>
    <row r="91" spans="2:2" x14ac:dyDescent="0.4">
      <c r="B91" s="108"/>
    </row>
    <row r="92" spans="2:2" x14ac:dyDescent="0.4">
      <c r="B92" s="108"/>
    </row>
    <row r="93" spans="2:2" x14ac:dyDescent="0.4">
      <c r="B93" s="108"/>
    </row>
    <row r="94" spans="2:2" x14ac:dyDescent="0.4">
      <c r="B94" s="108"/>
    </row>
    <row r="95" spans="2:2" x14ac:dyDescent="0.4">
      <c r="B95" s="108"/>
    </row>
    <row r="96" spans="2:2" x14ac:dyDescent="0.4">
      <c r="B96" s="108"/>
    </row>
    <row r="97" spans="2:2" x14ac:dyDescent="0.4">
      <c r="B97" s="108"/>
    </row>
    <row r="98" spans="2:2" x14ac:dyDescent="0.4">
      <c r="B98" s="108"/>
    </row>
    <row r="99" spans="2:2" x14ac:dyDescent="0.4">
      <c r="B99" s="108"/>
    </row>
    <row r="100" spans="2:2" x14ac:dyDescent="0.4">
      <c r="B100" s="108"/>
    </row>
    <row r="101" spans="2:2" x14ac:dyDescent="0.4">
      <c r="B101" s="108"/>
    </row>
    <row r="102" spans="2:2" x14ac:dyDescent="0.4">
      <c r="B102" s="108"/>
    </row>
    <row r="103" spans="2:2" x14ac:dyDescent="0.4">
      <c r="B103" s="108"/>
    </row>
    <row r="104" spans="2:2" x14ac:dyDescent="0.4">
      <c r="B104" s="108"/>
    </row>
    <row r="105" spans="2:2" x14ac:dyDescent="0.4">
      <c r="B105" s="108"/>
    </row>
    <row r="106" spans="2:2" x14ac:dyDescent="0.4">
      <c r="B106" s="108"/>
    </row>
    <row r="107" spans="2:2" x14ac:dyDescent="0.4">
      <c r="B107" s="108"/>
    </row>
    <row r="108" spans="2:2" x14ac:dyDescent="0.4">
      <c r="B108" s="108"/>
    </row>
    <row r="109" spans="2:2" x14ac:dyDescent="0.4">
      <c r="B109" s="108"/>
    </row>
    <row r="110" spans="2:2" x14ac:dyDescent="0.4">
      <c r="B110" s="108"/>
    </row>
    <row r="111" spans="2:2" x14ac:dyDescent="0.4">
      <c r="B111" s="108"/>
    </row>
    <row r="112" spans="2:2" x14ac:dyDescent="0.4">
      <c r="B112" s="108"/>
    </row>
    <row r="113" spans="2:2" x14ac:dyDescent="0.4">
      <c r="B113" s="108"/>
    </row>
    <row r="114" spans="2:2" x14ac:dyDescent="0.4">
      <c r="B114" s="108"/>
    </row>
    <row r="115" spans="2:2" x14ac:dyDescent="0.4">
      <c r="B115" s="108"/>
    </row>
    <row r="116" spans="2:2" x14ac:dyDescent="0.4">
      <c r="B116" s="108"/>
    </row>
    <row r="117" spans="2:2" x14ac:dyDescent="0.4">
      <c r="B117" s="108"/>
    </row>
    <row r="118" spans="2:2" x14ac:dyDescent="0.4">
      <c r="B118" s="108"/>
    </row>
    <row r="119" spans="2:2" x14ac:dyDescent="0.4">
      <c r="B119" s="108"/>
    </row>
    <row r="120" spans="2:2" x14ac:dyDescent="0.4">
      <c r="B120" s="108"/>
    </row>
    <row r="121" spans="2:2" x14ac:dyDescent="0.4">
      <c r="B121" s="108"/>
    </row>
    <row r="122" spans="2:2" x14ac:dyDescent="0.4">
      <c r="B122" s="108"/>
    </row>
    <row r="123" spans="2:2" x14ac:dyDescent="0.4">
      <c r="B123" s="108"/>
    </row>
    <row r="124" spans="2:2" x14ac:dyDescent="0.4">
      <c r="B124" s="108"/>
    </row>
    <row r="125" spans="2:2" x14ac:dyDescent="0.4">
      <c r="B125" s="108"/>
    </row>
  </sheetData>
  <sortState ref="D2:E85">
    <sortCondition ref="D47"/>
  </sortState>
  <mergeCells count="3">
    <mergeCell ref="A11:B11"/>
    <mergeCell ref="A1:B1"/>
    <mergeCell ref="D1:H1"/>
  </mergeCells>
  <printOptions horizontalCentered="1"/>
  <pageMargins left="0.17" right="0.17" top="1.1023622047244095" bottom="0.51181102362204722" header="0.31496062992125984" footer="0.31496062992125984"/>
  <pageSetup paperSize="9" scale="115" orientation="portrait" horizontalDpi="4294967293" r:id="rId1"/>
  <headerFooter>
    <oddHeader>&amp;C&amp;18Handicaps for Individual Competitions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2:K35"/>
  <sheetViews>
    <sheetView zoomScale="85" workbookViewId="0">
      <selection activeCell="B29" sqref="B29"/>
    </sheetView>
  </sheetViews>
  <sheetFormatPr defaultRowHeight="12.3" x14ac:dyDescent="0.4"/>
  <cols>
    <col min="1" max="1" width="17.609375" customWidth="1"/>
    <col min="2" max="2" width="5.71875" customWidth="1"/>
    <col min="3" max="3" width="4.71875" customWidth="1"/>
    <col min="4" max="4" width="17.609375" customWidth="1"/>
    <col min="5" max="5" width="5.71875" customWidth="1"/>
    <col min="6" max="6" width="4.71875" customWidth="1"/>
    <col min="7" max="7" width="17.609375" customWidth="1"/>
    <col min="8" max="8" width="5.71875" customWidth="1"/>
    <col min="9" max="9" width="4.71875" customWidth="1"/>
    <col min="10" max="10" width="17.609375" customWidth="1"/>
    <col min="11" max="11" width="5.71875" customWidth="1"/>
    <col min="12" max="12" width="4.71875" customWidth="1"/>
  </cols>
  <sheetData>
    <row r="2" spans="1:11" s="29" customFormat="1" x14ac:dyDescent="0.4">
      <c r="A2" s="30" t="s">
        <v>7</v>
      </c>
      <c r="D2" s="29" t="s">
        <v>107</v>
      </c>
      <c r="E2"/>
      <c r="G2" s="29" t="s">
        <v>8</v>
      </c>
      <c r="H2"/>
      <c r="I2"/>
      <c r="J2" s="29" t="s">
        <v>146</v>
      </c>
      <c r="K2"/>
    </row>
    <row r="3" spans="1:11" x14ac:dyDescent="0.4">
      <c r="A3" t="s">
        <v>210</v>
      </c>
      <c r="B3">
        <v>28</v>
      </c>
      <c r="D3" t="s">
        <v>36</v>
      </c>
      <c r="E3">
        <v>26</v>
      </c>
      <c r="G3" t="s">
        <v>167</v>
      </c>
      <c r="H3">
        <v>24</v>
      </c>
      <c r="J3" t="s">
        <v>234</v>
      </c>
      <c r="K3">
        <v>27</v>
      </c>
    </row>
    <row r="4" spans="1:11" x14ac:dyDescent="0.4">
      <c r="A4" t="s">
        <v>196</v>
      </c>
      <c r="B4">
        <v>25</v>
      </c>
      <c r="D4" t="s">
        <v>39</v>
      </c>
      <c r="E4">
        <v>29</v>
      </c>
      <c r="G4" t="s">
        <v>51</v>
      </c>
      <c r="H4">
        <v>25</v>
      </c>
      <c r="J4" t="s">
        <v>68</v>
      </c>
      <c r="K4">
        <v>23</v>
      </c>
    </row>
    <row r="5" spans="1:11" x14ac:dyDescent="0.4">
      <c r="A5" t="s">
        <v>121</v>
      </c>
      <c r="B5">
        <v>28</v>
      </c>
      <c r="D5" t="s">
        <v>128</v>
      </c>
      <c r="E5">
        <v>26</v>
      </c>
      <c r="G5" t="s">
        <v>192</v>
      </c>
      <c r="H5">
        <v>26</v>
      </c>
      <c r="J5" t="s">
        <v>142</v>
      </c>
      <c r="K5">
        <v>25</v>
      </c>
    </row>
    <row r="6" spans="1:11" x14ac:dyDescent="0.4">
      <c r="A6" t="s">
        <v>20</v>
      </c>
      <c r="B6">
        <v>26</v>
      </c>
      <c r="D6" t="s">
        <v>34</v>
      </c>
      <c r="E6">
        <v>26</v>
      </c>
      <c r="G6" t="s">
        <v>209</v>
      </c>
      <c r="H6">
        <v>23</v>
      </c>
      <c r="J6" t="s">
        <v>184</v>
      </c>
      <c r="K6">
        <v>25</v>
      </c>
    </row>
    <row r="7" spans="1:11" x14ac:dyDescent="0.4">
      <c r="A7" t="s">
        <v>188</v>
      </c>
      <c r="B7">
        <v>25</v>
      </c>
      <c r="D7" t="s">
        <v>225</v>
      </c>
      <c r="E7">
        <v>22</v>
      </c>
      <c r="G7" t="s">
        <v>48</v>
      </c>
      <c r="H7">
        <v>25</v>
      </c>
      <c r="J7" t="s">
        <v>217</v>
      </c>
      <c r="K7">
        <v>23</v>
      </c>
    </row>
    <row r="8" spans="1:11" x14ac:dyDescent="0.4">
      <c r="A8" t="s">
        <v>211</v>
      </c>
      <c r="B8">
        <v>26</v>
      </c>
      <c r="D8" t="s">
        <v>215</v>
      </c>
      <c r="E8">
        <v>24</v>
      </c>
      <c r="G8" t="s">
        <v>50</v>
      </c>
      <c r="H8">
        <v>27</v>
      </c>
      <c r="J8" t="s">
        <v>190</v>
      </c>
      <c r="K8">
        <v>23</v>
      </c>
    </row>
    <row r="9" spans="1:11" x14ac:dyDescent="0.4">
      <c r="A9" t="s">
        <v>127</v>
      </c>
      <c r="B9">
        <v>26</v>
      </c>
      <c r="D9" t="s">
        <v>33</v>
      </c>
      <c r="E9">
        <v>29</v>
      </c>
      <c r="G9" t="s">
        <v>163</v>
      </c>
      <c r="H9">
        <v>28</v>
      </c>
      <c r="J9" t="s">
        <v>71</v>
      </c>
      <c r="K9">
        <v>29</v>
      </c>
    </row>
    <row r="10" spans="1:11" x14ac:dyDescent="0.4">
      <c r="A10" t="s">
        <v>119</v>
      </c>
      <c r="B10">
        <v>22</v>
      </c>
      <c r="D10" t="s">
        <v>37</v>
      </c>
      <c r="E10">
        <v>25</v>
      </c>
      <c r="G10" t="s">
        <v>216</v>
      </c>
      <c r="H10">
        <v>26</v>
      </c>
      <c r="J10" t="s">
        <v>177</v>
      </c>
      <c r="K10">
        <v>26</v>
      </c>
    </row>
    <row r="11" spans="1:11" x14ac:dyDescent="0.4">
      <c r="A11" t="s">
        <v>145</v>
      </c>
      <c r="B11">
        <v>26</v>
      </c>
      <c r="D11" t="s">
        <v>182</v>
      </c>
      <c r="E11">
        <v>26</v>
      </c>
      <c r="G11" t="s">
        <v>176</v>
      </c>
      <c r="H11">
        <v>27</v>
      </c>
      <c r="J11" t="s">
        <v>207</v>
      </c>
      <c r="K11">
        <v>25</v>
      </c>
    </row>
    <row r="12" spans="1:11" x14ac:dyDescent="0.4">
      <c r="A12" t="s">
        <v>16</v>
      </c>
      <c r="B12">
        <v>28</v>
      </c>
      <c r="D12" t="s">
        <v>144</v>
      </c>
      <c r="E12">
        <v>28</v>
      </c>
      <c r="G12" t="s">
        <v>52</v>
      </c>
      <c r="H12">
        <v>22</v>
      </c>
      <c r="J12" t="s">
        <v>125</v>
      </c>
      <c r="K12">
        <v>26</v>
      </c>
    </row>
    <row r="13" spans="1:11" x14ac:dyDescent="0.4">
      <c r="A13" t="s">
        <v>18</v>
      </c>
      <c r="B13">
        <v>27</v>
      </c>
      <c r="D13" t="s">
        <v>35</v>
      </c>
      <c r="E13">
        <v>27</v>
      </c>
      <c r="G13" t="s">
        <v>243</v>
      </c>
      <c r="H13">
        <v>26</v>
      </c>
      <c r="J13" t="s">
        <v>69</v>
      </c>
      <c r="K13">
        <v>29</v>
      </c>
    </row>
    <row r="14" spans="1:11" x14ac:dyDescent="0.4">
      <c r="A14" t="s">
        <v>17</v>
      </c>
      <c r="B14">
        <v>28</v>
      </c>
      <c r="D14" t="s">
        <v>137</v>
      </c>
      <c r="E14">
        <v>28</v>
      </c>
      <c r="G14" t="s">
        <v>129</v>
      </c>
      <c r="H14">
        <v>28</v>
      </c>
      <c r="J14" t="s">
        <v>123</v>
      </c>
      <c r="K14">
        <v>26</v>
      </c>
    </row>
    <row r="15" spans="1:11" x14ac:dyDescent="0.4">
      <c r="A15" s="200"/>
      <c r="B15" s="200"/>
      <c r="G15" t="s">
        <v>46</v>
      </c>
      <c r="H15">
        <v>28</v>
      </c>
      <c r="J15" t="s">
        <v>178</v>
      </c>
      <c r="K15">
        <v>28</v>
      </c>
    </row>
    <row r="16" spans="1:11" x14ac:dyDescent="0.4">
      <c r="G16" t="s">
        <v>244</v>
      </c>
      <c r="H16">
        <v>20</v>
      </c>
      <c r="J16" t="s">
        <v>140</v>
      </c>
      <c r="K16">
        <v>26</v>
      </c>
    </row>
    <row r="17" spans="1:11" x14ac:dyDescent="0.4">
      <c r="G17" t="s">
        <v>47</v>
      </c>
      <c r="H17">
        <v>25</v>
      </c>
      <c r="J17" t="s">
        <v>185</v>
      </c>
      <c r="K17">
        <v>27</v>
      </c>
    </row>
    <row r="18" spans="1:11" x14ac:dyDescent="0.4">
      <c r="G18" s="200"/>
      <c r="H18" s="200"/>
      <c r="J18" t="s">
        <v>235</v>
      </c>
      <c r="K18">
        <v>24</v>
      </c>
    </row>
    <row r="21" spans="1:11" x14ac:dyDescent="0.4">
      <c r="A21" s="30" t="s">
        <v>139</v>
      </c>
      <c r="D21" s="30" t="s">
        <v>9</v>
      </c>
      <c r="G21" s="29" t="s">
        <v>106</v>
      </c>
      <c r="J21" s="29" t="s">
        <v>10</v>
      </c>
    </row>
    <row r="22" spans="1:11" x14ac:dyDescent="0.4">
      <c r="A22" t="s">
        <v>214</v>
      </c>
      <c r="B22">
        <v>24</v>
      </c>
      <c r="D22" t="s">
        <v>138</v>
      </c>
      <c r="E22">
        <v>24</v>
      </c>
      <c r="G22" t="s">
        <v>72</v>
      </c>
      <c r="H22">
        <v>28</v>
      </c>
      <c r="J22" t="s">
        <v>79</v>
      </c>
      <c r="K22">
        <v>29</v>
      </c>
    </row>
    <row r="23" spans="1:11" x14ac:dyDescent="0.4">
      <c r="A23" t="s">
        <v>141</v>
      </c>
      <c r="B23">
        <v>26</v>
      </c>
      <c r="D23" t="s">
        <v>56</v>
      </c>
      <c r="E23">
        <v>27</v>
      </c>
      <c r="G23" t="s">
        <v>70</v>
      </c>
      <c r="H23">
        <v>28</v>
      </c>
      <c r="J23" t="s">
        <v>158</v>
      </c>
      <c r="K23">
        <v>27</v>
      </c>
    </row>
    <row r="24" spans="1:11" x14ac:dyDescent="0.4">
      <c r="A24" t="s">
        <v>45</v>
      </c>
      <c r="B24">
        <v>25</v>
      </c>
      <c r="D24" t="s">
        <v>75</v>
      </c>
      <c r="E24">
        <v>25</v>
      </c>
      <c r="G24" t="s">
        <v>63</v>
      </c>
      <c r="H24">
        <v>29</v>
      </c>
      <c r="J24" t="s">
        <v>109</v>
      </c>
      <c r="K24">
        <v>29</v>
      </c>
    </row>
    <row r="25" spans="1:11" x14ac:dyDescent="0.4">
      <c r="A25" t="s">
        <v>181</v>
      </c>
      <c r="B25">
        <v>27</v>
      </c>
      <c r="D25" t="s">
        <v>60</v>
      </c>
      <c r="E25">
        <v>24</v>
      </c>
      <c r="G25" t="s">
        <v>64</v>
      </c>
      <c r="H25">
        <v>29</v>
      </c>
      <c r="J25" t="s">
        <v>226</v>
      </c>
      <c r="K25">
        <v>24</v>
      </c>
    </row>
    <row r="26" spans="1:11" x14ac:dyDescent="0.4">
      <c r="A26" t="s">
        <v>55</v>
      </c>
      <c r="B26">
        <v>29</v>
      </c>
      <c r="D26" t="s">
        <v>198</v>
      </c>
      <c r="E26">
        <v>23</v>
      </c>
      <c r="G26" t="s">
        <v>62</v>
      </c>
      <c r="H26">
        <v>29</v>
      </c>
      <c r="J26" t="s">
        <v>108</v>
      </c>
      <c r="K26">
        <v>26</v>
      </c>
    </row>
    <row r="27" spans="1:11" x14ac:dyDescent="0.4">
      <c r="A27" t="s">
        <v>186</v>
      </c>
      <c r="B27">
        <v>24</v>
      </c>
      <c r="D27" t="s">
        <v>61</v>
      </c>
      <c r="E27">
        <v>26</v>
      </c>
      <c r="G27" t="s">
        <v>66</v>
      </c>
      <c r="H27">
        <v>23</v>
      </c>
      <c r="J27" t="s">
        <v>77</v>
      </c>
      <c r="K27">
        <v>26</v>
      </c>
    </row>
    <row r="28" spans="1:11" x14ac:dyDescent="0.4">
      <c r="A28" t="s">
        <v>136</v>
      </c>
      <c r="B28">
        <v>28</v>
      </c>
      <c r="D28" t="s">
        <v>134</v>
      </c>
      <c r="E28">
        <v>26</v>
      </c>
      <c r="G28" t="s">
        <v>132</v>
      </c>
      <c r="H28">
        <v>26</v>
      </c>
      <c r="J28" t="s">
        <v>175</v>
      </c>
      <c r="K28">
        <v>29</v>
      </c>
    </row>
    <row r="29" spans="1:11" x14ac:dyDescent="0.4">
      <c r="A29" t="s">
        <v>54</v>
      </c>
      <c r="B29">
        <v>25</v>
      </c>
      <c r="D29" t="s">
        <v>57</v>
      </c>
      <c r="E29">
        <v>26</v>
      </c>
      <c r="G29" t="s">
        <v>133</v>
      </c>
      <c r="H29">
        <v>27</v>
      </c>
      <c r="J29" t="s">
        <v>224</v>
      </c>
      <c r="K29">
        <v>28</v>
      </c>
    </row>
    <row r="30" spans="1:11" x14ac:dyDescent="0.4">
      <c r="A30" t="s">
        <v>173</v>
      </c>
      <c r="B30">
        <v>23</v>
      </c>
      <c r="D30" t="s">
        <v>237</v>
      </c>
      <c r="E30">
        <v>25</v>
      </c>
      <c r="G30" t="s">
        <v>65</v>
      </c>
      <c r="H30">
        <v>24</v>
      </c>
      <c r="J30" t="s">
        <v>227</v>
      </c>
      <c r="K30">
        <v>25</v>
      </c>
    </row>
    <row r="31" spans="1:11" x14ac:dyDescent="0.4">
      <c r="A31" t="s">
        <v>53</v>
      </c>
      <c r="B31">
        <v>28</v>
      </c>
      <c r="D31" t="s">
        <v>59</v>
      </c>
      <c r="E31">
        <v>26</v>
      </c>
      <c r="G31" t="s">
        <v>67</v>
      </c>
      <c r="H31">
        <v>25</v>
      </c>
      <c r="J31" t="s">
        <v>76</v>
      </c>
      <c r="K31">
        <v>28</v>
      </c>
    </row>
    <row r="32" spans="1:11" x14ac:dyDescent="0.4">
      <c r="D32" t="s">
        <v>233</v>
      </c>
      <c r="E32">
        <v>25</v>
      </c>
      <c r="G32" t="s">
        <v>168</v>
      </c>
      <c r="H32">
        <v>26</v>
      </c>
      <c r="J32" t="s">
        <v>78</v>
      </c>
      <c r="K32">
        <v>25</v>
      </c>
    </row>
    <row r="33" spans="4:11" x14ac:dyDescent="0.4">
      <c r="D33" t="s">
        <v>58</v>
      </c>
      <c r="E33">
        <v>26</v>
      </c>
      <c r="G33" t="s">
        <v>122</v>
      </c>
      <c r="H33">
        <v>29</v>
      </c>
      <c r="J33" t="s">
        <v>171</v>
      </c>
      <c r="K33">
        <v>27</v>
      </c>
    </row>
    <row r="34" spans="4:11" x14ac:dyDescent="0.4">
      <c r="D34" t="s">
        <v>149</v>
      </c>
      <c r="E34">
        <v>28</v>
      </c>
      <c r="J34" s="200"/>
      <c r="K34" s="200"/>
    </row>
    <row r="35" spans="4:11" x14ac:dyDescent="0.4">
      <c r="J35" s="200"/>
      <c r="K35" s="200"/>
    </row>
  </sheetData>
  <phoneticPr fontId="6" type="noConversion"/>
  <printOptions horizontalCentered="1" verticalCentered="1"/>
  <pageMargins left="0.27559055118110237" right="0.19685039370078741" top="0.55118110236220474" bottom="0.15748031496062992" header="0.11811023622047245" footer="0.15748031496062992"/>
  <pageSetup paperSize="9" scale="120" orientation="landscape" horizontalDpi="4294967293" verticalDpi="4294967293" r:id="rId1"/>
  <headerFooter alignWithMargins="0">
    <oddHeader>&amp;C&amp;20&amp;KFF0000Target Scores For All Remaining 2019/2020 Matches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5452B-E3B1-4CA0-BABA-DD0BFF152BCA}">
  <sheetPr>
    <pageSetUpPr fitToPage="1"/>
  </sheetPr>
  <dimension ref="A1:AR39"/>
  <sheetViews>
    <sheetView zoomScaleNormal="100" workbookViewId="0">
      <pane xSplit="1" topLeftCell="H1" activePane="topRight" state="frozen"/>
      <selection activeCell="N44" sqref="N44"/>
      <selection pane="topRight" activeCell="N8" sqref="N8"/>
    </sheetView>
  </sheetViews>
  <sheetFormatPr defaultRowHeight="12.3" x14ac:dyDescent="0.4"/>
  <cols>
    <col min="1" max="1" width="20.71875" customWidth="1"/>
    <col min="2" max="8" width="5.71875" customWidth="1"/>
    <col min="9" max="9" width="3.71875" customWidth="1"/>
    <col min="10" max="10" width="2.71875" customWidth="1"/>
    <col min="11" max="11" width="3.71875" customWidth="1"/>
    <col min="12" max="12" width="2.71875" customWidth="1"/>
    <col min="13" max="13" width="3.71875" customWidth="1"/>
    <col min="14" max="14" width="2.71875" customWidth="1"/>
    <col min="15" max="15" width="3.71875" customWidth="1"/>
    <col min="16" max="16" width="2.71875" customWidth="1"/>
    <col min="17" max="17" width="3.71875" customWidth="1"/>
    <col min="18" max="18" width="2.71875" customWidth="1"/>
    <col min="19" max="19" width="3.71875" customWidth="1"/>
    <col min="20" max="20" width="2.71875" customWidth="1"/>
    <col min="21" max="21" width="3.71875" customWidth="1"/>
    <col min="22" max="22" width="2.71875" customWidth="1"/>
    <col min="23" max="28" width="5.71875" customWidth="1"/>
    <col min="29" max="34" width="5.71875" hidden="1" customWidth="1"/>
    <col min="35" max="36" width="4.71875" customWidth="1"/>
    <col min="37" max="37" width="8.71875" customWidth="1"/>
    <col min="38" max="38" width="9.71875" customWidth="1"/>
    <col min="39" max="39" width="8.71875" customWidth="1"/>
    <col min="40" max="40" width="9.27734375" style="206" bestFit="1" customWidth="1"/>
    <col min="41" max="41" width="11.38671875" bestFit="1" customWidth="1"/>
    <col min="42" max="42" width="9.38671875" bestFit="1" customWidth="1"/>
    <col min="43" max="43" width="8.71875" customWidth="1"/>
    <col min="44" max="44" width="12.71875" style="5" customWidth="1"/>
  </cols>
  <sheetData>
    <row r="1" spans="1:44" ht="12.6" thickBot="1" x14ac:dyDescent="0.45">
      <c r="B1" s="255" t="s">
        <v>242</v>
      </c>
      <c r="C1" s="256"/>
      <c r="D1" s="256"/>
      <c r="E1" s="256"/>
      <c r="F1" s="256"/>
      <c r="G1" s="256"/>
      <c r="H1" s="256"/>
      <c r="I1" s="255" t="s">
        <v>247</v>
      </c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7"/>
      <c r="W1" s="256" t="s">
        <v>246</v>
      </c>
      <c r="X1" s="256"/>
      <c r="Y1" s="256"/>
      <c r="Z1" s="256"/>
      <c r="AA1" s="256"/>
      <c r="AB1" s="257"/>
      <c r="AC1" s="12"/>
      <c r="AD1" s="12"/>
      <c r="AE1" s="12"/>
      <c r="AF1" s="12"/>
      <c r="AG1" s="12"/>
      <c r="AH1" s="12"/>
    </row>
    <row r="2" spans="1:44" ht="12.6" thickBot="1" x14ac:dyDescent="0.45">
      <c r="A2" s="34"/>
      <c r="B2" s="37">
        <v>1</v>
      </c>
      <c r="C2" s="211">
        <v>2</v>
      </c>
      <c r="D2" s="37">
        <v>3</v>
      </c>
      <c r="E2" s="211">
        <v>4</v>
      </c>
      <c r="F2" s="37">
        <v>5</v>
      </c>
      <c r="G2" s="211">
        <v>6</v>
      </c>
      <c r="H2" s="37">
        <v>7</v>
      </c>
      <c r="I2" s="251">
        <v>8</v>
      </c>
      <c r="J2" s="252"/>
      <c r="K2" s="251">
        <v>9</v>
      </c>
      <c r="L2" s="252"/>
      <c r="M2" s="251">
        <v>10</v>
      </c>
      <c r="N2" s="252"/>
      <c r="O2" s="251">
        <v>11</v>
      </c>
      <c r="P2" s="252"/>
      <c r="Q2" s="251">
        <v>12</v>
      </c>
      <c r="R2" s="252"/>
      <c r="S2" s="251">
        <v>13</v>
      </c>
      <c r="T2" s="252"/>
      <c r="U2" s="251">
        <v>14</v>
      </c>
      <c r="V2" s="252"/>
      <c r="W2" s="37">
        <v>1</v>
      </c>
      <c r="X2" s="37">
        <v>2</v>
      </c>
      <c r="Y2" s="37">
        <v>3</v>
      </c>
      <c r="Z2" s="37">
        <v>4</v>
      </c>
      <c r="AA2" s="37">
        <v>5</v>
      </c>
      <c r="AB2" s="37">
        <v>6</v>
      </c>
      <c r="AC2" s="209"/>
      <c r="AD2" s="209"/>
      <c r="AE2" s="209"/>
      <c r="AF2" s="209"/>
      <c r="AG2" s="209"/>
      <c r="AH2" s="37"/>
      <c r="AI2" s="251" t="s">
        <v>83</v>
      </c>
      <c r="AJ2" s="252"/>
      <c r="AK2" s="37" t="s">
        <v>5</v>
      </c>
      <c r="AL2" s="210" t="s">
        <v>4</v>
      </c>
      <c r="AM2" s="37" t="s">
        <v>12</v>
      </c>
      <c r="AN2" s="39" t="s">
        <v>13</v>
      </c>
      <c r="AO2" s="5" t="s">
        <v>14</v>
      </c>
      <c r="AP2" t="s">
        <v>15</v>
      </c>
      <c r="AR2"/>
    </row>
    <row r="3" spans="1:44" ht="18" customHeight="1" x14ac:dyDescent="0.4">
      <c r="A3" s="142" t="s">
        <v>16</v>
      </c>
      <c r="B3" s="40">
        <v>29</v>
      </c>
      <c r="C3" s="41">
        <v>26</v>
      </c>
      <c r="D3" s="40">
        <v>29</v>
      </c>
      <c r="E3" s="40">
        <v>29</v>
      </c>
      <c r="F3" s="40">
        <v>26</v>
      </c>
      <c r="G3" s="41">
        <v>27</v>
      </c>
      <c r="H3" s="40">
        <v>30</v>
      </c>
      <c r="I3" s="42">
        <v>30</v>
      </c>
      <c r="J3" s="43">
        <v>2</v>
      </c>
      <c r="K3" s="42">
        <v>27</v>
      </c>
      <c r="L3" s="43">
        <v>0</v>
      </c>
      <c r="M3" s="42">
        <v>27</v>
      </c>
      <c r="N3" s="43">
        <v>0</v>
      </c>
      <c r="O3" s="44">
        <v>29</v>
      </c>
      <c r="P3" s="45">
        <v>2</v>
      </c>
      <c r="Q3" s="42">
        <v>27</v>
      </c>
      <c r="R3" s="43">
        <v>0</v>
      </c>
      <c r="S3" s="44">
        <v>28</v>
      </c>
      <c r="T3" s="45">
        <v>1</v>
      </c>
      <c r="U3" s="42">
        <v>29</v>
      </c>
      <c r="V3" s="43">
        <v>2</v>
      </c>
      <c r="W3" s="96"/>
      <c r="X3" s="96"/>
      <c r="Y3" s="96"/>
      <c r="Z3" s="96"/>
      <c r="AA3" s="96"/>
      <c r="AB3" s="96"/>
      <c r="AC3" s="221" t="str">
        <f t="shared" ref="AC3:AC14" si="0">IF(W3&gt;0,INT(W3),"")</f>
        <v/>
      </c>
      <c r="AD3" s="221" t="str">
        <f t="shared" ref="AD3:AD14" si="1">IF(X3&gt;0,INT(X3),"")</f>
        <v/>
      </c>
      <c r="AE3" s="221" t="str">
        <f t="shared" ref="AE3:AE14" si="2">IF(Y3&gt;0,INT(Y3),"")</f>
        <v/>
      </c>
      <c r="AF3" s="221" t="str">
        <f t="shared" ref="AF3:AF14" si="3">IF(Z3&gt;0,INT(Z3),"")</f>
        <v/>
      </c>
      <c r="AG3" s="221" t="str">
        <f t="shared" ref="AG3:AG14" si="4">IF(AA3&gt;0,INT(AA3),"")</f>
        <v/>
      </c>
      <c r="AH3" s="222" t="str">
        <f t="shared" ref="AH3:AH14" si="5">IF(AB3&gt;0,INT(AB3),"")</f>
        <v/>
      </c>
      <c r="AI3" s="42">
        <f>IF(COUNT(B3:H3,I3,K3,M3,O3,Q3,S3,U3,#REF!)&gt;0,COUNT(B3:H3,I3,K3,M3,O3,Q3,S3,U3,#REF!),"")</f>
        <v>14</v>
      </c>
      <c r="AJ3" s="51">
        <f t="shared" ref="AJ3:AJ14" si="6">IF(COUNT(J3,L3,N3,P3,R3,T3,V3)&gt;0,COUNT(J3,L3,N3,P3,R3,T3,V3),"")</f>
        <v>7</v>
      </c>
      <c r="AK3" s="216">
        <f t="shared" ref="AK3:AK14" si="7">IF(COUNT(B3:AB3)&gt;0,AVERAGE(B3:H3,I3,K3,M3,O3,Q3,S3,U3,AC3:AH3),"")</f>
        <v>28.071428571428573</v>
      </c>
      <c r="AL3" s="226">
        <f t="shared" ref="AL3:AL14" si="8">IF(COUNT(J3,L3,N3,P3,R3,T3,V3),SUM(J3,L3,N3,P3,R3,T3,V3),"")</f>
        <v>7</v>
      </c>
      <c r="AM3" s="46">
        <f t="shared" ref="AM3:AM14" si="9">IF(COUNTIF(B3:AB3,"&gt;=30")&gt;0,COUNTIF(B3:AB3,"&gt;=30"),"")</f>
        <v>2</v>
      </c>
      <c r="AN3" s="47">
        <f t="shared" ref="AN3:AN14" si="10">IF(AI3&lt;&gt;"",IF(OR((B$37+B$39)&lt;10,AI3&gt;=(B$37+B$39)*0.75),200000,100000)*AK3+SUM(U3,S3,Q3,O3,M3,K3,I3,B3:H3,AC3:AH3),0)</f>
        <v>5614678.7142857146</v>
      </c>
      <c r="AO3" s="5">
        <f t="shared" ref="AO3:AO14" si="11">IF(COUNTBLANK(A3)=0,IF(VLOOKUP(A3,LastSeason,1,TRUE)=A3,VLOOKUP(A3,LastSeason,2,FALSE),""),"")</f>
        <v>28.529411764705884</v>
      </c>
      <c r="AP3" s="7">
        <f t="shared" ref="AP3:AP14" si="12">IF(AND(AO3&lt;&gt;"",AK3&lt;&gt;""),AK3-AO3,"")</f>
        <v>-0.45798319327731107</v>
      </c>
      <c r="AR3"/>
    </row>
    <row r="4" spans="1:44" ht="18" customHeight="1" x14ac:dyDescent="0.4">
      <c r="A4" s="143" t="s">
        <v>17</v>
      </c>
      <c r="B4" s="48">
        <v>29</v>
      </c>
      <c r="C4" s="49">
        <v>27</v>
      </c>
      <c r="D4" s="54">
        <v>27</v>
      </c>
      <c r="E4" s="54">
        <v>26</v>
      </c>
      <c r="F4" s="54">
        <v>28</v>
      </c>
      <c r="G4" s="55">
        <v>26</v>
      </c>
      <c r="H4" s="54">
        <v>27</v>
      </c>
      <c r="I4" s="56">
        <v>29</v>
      </c>
      <c r="J4" s="57">
        <v>2</v>
      </c>
      <c r="K4" s="56">
        <v>28</v>
      </c>
      <c r="L4" s="57">
        <v>2</v>
      </c>
      <c r="M4" s="56">
        <v>28</v>
      </c>
      <c r="N4" s="57">
        <v>2</v>
      </c>
      <c r="O4" s="58">
        <v>27</v>
      </c>
      <c r="P4" s="59">
        <v>0</v>
      </c>
      <c r="Q4" s="56">
        <v>28</v>
      </c>
      <c r="R4" s="57">
        <v>1</v>
      </c>
      <c r="S4" s="58">
        <v>29</v>
      </c>
      <c r="T4" s="59">
        <v>2</v>
      </c>
      <c r="U4" s="56">
        <v>27</v>
      </c>
      <c r="V4" s="57">
        <v>0</v>
      </c>
      <c r="W4" s="94"/>
      <c r="X4" s="94"/>
      <c r="Y4" s="94"/>
      <c r="Z4" s="94"/>
      <c r="AA4" s="94"/>
      <c r="AB4" s="94"/>
      <c r="AC4" s="221" t="str">
        <f t="shared" si="0"/>
        <v/>
      </c>
      <c r="AD4" s="221" t="str">
        <f t="shared" si="1"/>
        <v/>
      </c>
      <c r="AE4" s="221" t="str">
        <f t="shared" si="2"/>
        <v/>
      </c>
      <c r="AF4" s="221" t="str">
        <f t="shared" si="3"/>
        <v/>
      </c>
      <c r="AG4" s="221" t="str">
        <f t="shared" si="4"/>
        <v/>
      </c>
      <c r="AH4" s="222" t="str">
        <f t="shared" si="5"/>
        <v/>
      </c>
      <c r="AI4" s="42">
        <f>IF(COUNT(B4:H4,I4,K4,M4,O4,Q4,S4,U4,#REF!)&gt;0,COUNT(B4:H4,I4,K4,M4,O4,Q4,S4,U4,#REF!),"")</f>
        <v>14</v>
      </c>
      <c r="AJ4" s="51">
        <f t="shared" si="6"/>
        <v>7</v>
      </c>
      <c r="AK4" s="216">
        <f t="shared" si="7"/>
        <v>27.571428571428573</v>
      </c>
      <c r="AL4" s="226">
        <f t="shared" si="8"/>
        <v>9</v>
      </c>
      <c r="AM4" s="46" t="str">
        <f t="shared" si="9"/>
        <v/>
      </c>
      <c r="AN4" s="47">
        <f t="shared" si="10"/>
        <v>5514671.7142857146</v>
      </c>
      <c r="AO4" s="5">
        <f t="shared" si="11"/>
        <v>27.764705882352942</v>
      </c>
      <c r="AP4" s="7">
        <f t="shared" si="12"/>
        <v>-0.19327731092436906</v>
      </c>
      <c r="AR4"/>
    </row>
    <row r="5" spans="1:44" ht="18" customHeight="1" x14ac:dyDescent="0.4">
      <c r="A5" s="143" t="s">
        <v>210</v>
      </c>
      <c r="B5" s="48"/>
      <c r="C5" s="49">
        <v>28</v>
      </c>
      <c r="D5" s="48">
        <v>26</v>
      </c>
      <c r="E5" s="48">
        <v>28</v>
      </c>
      <c r="F5" s="48">
        <v>27</v>
      </c>
      <c r="G5" s="49">
        <v>28</v>
      </c>
      <c r="H5" s="48">
        <v>29</v>
      </c>
      <c r="I5" s="50">
        <v>29</v>
      </c>
      <c r="J5" s="51">
        <v>2</v>
      </c>
      <c r="K5" s="50"/>
      <c r="L5" s="51"/>
      <c r="M5" s="50">
        <v>26</v>
      </c>
      <c r="N5" s="51">
        <v>0</v>
      </c>
      <c r="O5" s="52">
        <v>26</v>
      </c>
      <c r="P5" s="53">
        <v>0</v>
      </c>
      <c r="Q5" s="50">
        <v>29</v>
      </c>
      <c r="R5" s="51">
        <v>2</v>
      </c>
      <c r="S5" s="52">
        <v>28</v>
      </c>
      <c r="T5" s="53">
        <v>1</v>
      </c>
      <c r="U5" s="50">
        <v>25</v>
      </c>
      <c r="V5" s="51">
        <v>0</v>
      </c>
      <c r="W5" s="94"/>
      <c r="X5" s="94"/>
      <c r="Y5" s="94"/>
      <c r="Z5" s="94"/>
      <c r="AA5" s="94"/>
      <c r="AB5" s="94"/>
      <c r="AC5" s="221" t="str">
        <f t="shared" si="0"/>
        <v/>
      </c>
      <c r="AD5" s="221" t="str">
        <f t="shared" si="1"/>
        <v/>
      </c>
      <c r="AE5" s="221" t="str">
        <f t="shared" si="2"/>
        <v/>
      </c>
      <c r="AF5" s="221" t="str">
        <f t="shared" si="3"/>
        <v/>
      </c>
      <c r="AG5" s="221" t="str">
        <f t="shared" si="4"/>
        <v/>
      </c>
      <c r="AH5" s="222" t="str">
        <f t="shared" si="5"/>
        <v/>
      </c>
      <c r="AI5" s="42">
        <f>IF(COUNT(B5:H5,I5,K5,M5,O5,Q5,S5,U5,#REF!)&gt;0,COUNT(B5:H5,I5,K5,M5,O5,Q5,S5,U5,#REF!),"")</f>
        <v>12</v>
      </c>
      <c r="AJ5" s="51">
        <f t="shared" si="6"/>
        <v>6</v>
      </c>
      <c r="AK5" s="216">
        <f t="shared" si="7"/>
        <v>27.416666666666668</v>
      </c>
      <c r="AL5" s="226">
        <f t="shared" si="8"/>
        <v>5</v>
      </c>
      <c r="AM5" s="46" t="str">
        <f t="shared" si="9"/>
        <v/>
      </c>
      <c r="AN5" s="47">
        <f t="shared" si="10"/>
        <v>5483662.333333334</v>
      </c>
      <c r="AO5" s="5">
        <f t="shared" si="11"/>
        <v>26.611111111111111</v>
      </c>
      <c r="AP5" s="7">
        <f t="shared" si="12"/>
        <v>0.80555555555555713</v>
      </c>
      <c r="AR5"/>
    </row>
    <row r="6" spans="1:44" ht="18" customHeight="1" x14ac:dyDescent="0.4">
      <c r="A6" s="143" t="s">
        <v>121</v>
      </c>
      <c r="B6" s="48">
        <v>29</v>
      </c>
      <c r="C6" s="49"/>
      <c r="D6" s="48">
        <v>27</v>
      </c>
      <c r="E6" s="48">
        <v>27</v>
      </c>
      <c r="F6" s="48">
        <v>26</v>
      </c>
      <c r="G6" s="49">
        <v>29</v>
      </c>
      <c r="H6" s="48">
        <v>27</v>
      </c>
      <c r="I6" s="50">
        <v>28</v>
      </c>
      <c r="J6" s="51">
        <v>1</v>
      </c>
      <c r="K6" s="50"/>
      <c r="L6" s="51"/>
      <c r="M6" s="50">
        <v>27</v>
      </c>
      <c r="N6" s="51">
        <v>0</v>
      </c>
      <c r="O6" s="52">
        <v>28</v>
      </c>
      <c r="P6" s="53">
        <v>1</v>
      </c>
      <c r="Q6" s="50">
        <v>27</v>
      </c>
      <c r="R6" s="51">
        <v>0</v>
      </c>
      <c r="S6" s="52">
        <v>25</v>
      </c>
      <c r="T6" s="53">
        <v>0</v>
      </c>
      <c r="U6" s="50">
        <v>27</v>
      </c>
      <c r="V6" s="51">
        <v>0</v>
      </c>
      <c r="W6" s="94"/>
      <c r="X6" s="94"/>
      <c r="Y6" s="94"/>
      <c r="Z6" s="94"/>
      <c r="AA6" s="94"/>
      <c r="AB6" s="94"/>
      <c r="AC6" s="221" t="str">
        <f t="shared" si="0"/>
        <v/>
      </c>
      <c r="AD6" s="221" t="str">
        <f t="shared" si="1"/>
        <v/>
      </c>
      <c r="AE6" s="221" t="str">
        <f t="shared" si="2"/>
        <v/>
      </c>
      <c r="AF6" s="221" t="str">
        <f t="shared" si="3"/>
        <v/>
      </c>
      <c r="AG6" s="221" t="str">
        <f t="shared" si="4"/>
        <v/>
      </c>
      <c r="AH6" s="222" t="str">
        <f t="shared" si="5"/>
        <v/>
      </c>
      <c r="AI6" s="42">
        <f>IF(COUNT(B6:H6,I6,K6,M6,O6,Q6,S6,U6,#REF!)&gt;0,COUNT(B6:H6,I6,K6,M6,O6,Q6,S6,U6,#REF!),"")</f>
        <v>12</v>
      </c>
      <c r="AJ6" s="51">
        <f t="shared" si="6"/>
        <v>6</v>
      </c>
      <c r="AK6" s="216">
        <f t="shared" si="7"/>
        <v>27.25</v>
      </c>
      <c r="AL6" s="226">
        <f t="shared" si="8"/>
        <v>2</v>
      </c>
      <c r="AM6" s="46" t="str">
        <f t="shared" si="9"/>
        <v/>
      </c>
      <c r="AN6" s="47">
        <f t="shared" si="10"/>
        <v>5450327</v>
      </c>
      <c r="AO6" s="5">
        <f t="shared" si="11"/>
        <v>27.5</v>
      </c>
      <c r="AP6" s="7">
        <f t="shared" si="12"/>
        <v>-0.25</v>
      </c>
      <c r="AR6"/>
    </row>
    <row r="7" spans="1:44" ht="18" customHeight="1" x14ac:dyDescent="0.4">
      <c r="A7" s="143" t="s">
        <v>18</v>
      </c>
      <c r="B7" s="48">
        <v>26</v>
      </c>
      <c r="C7" s="55">
        <v>27</v>
      </c>
      <c r="D7" s="48">
        <v>23</v>
      </c>
      <c r="E7" s="48">
        <v>27</v>
      </c>
      <c r="F7" s="48">
        <v>27</v>
      </c>
      <c r="G7" s="49">
        <v>27</v>
      </c>
      <c r="H7" s="48">
        <v>26</v>
      </c>
      <c r="I7" s="50">
        <v>29</v>
      </c>
      <c r="J7" s="51">
        <v>2</v>
      </c>
      <c r="K7" s="50">
        <v>28</v>
      </c>
      <c r="L7" s="51">
        <v>2</v>
      </c>
      <c r="M7" s="50">
        <v>26</v>
      </c>
      <c r="N7" s="51">
        <v>1</v>
      </c>
      <c r="O7" s="52">
        <v>25</v>
      </c>
      <c r="P7" s="53">
        <v>0</v>
      </c>
      <c r="Q7" s="50">
        <v>26</v>
      </c>
      <c r="R7" s="51">
        <v>0</v>
      </c>
      <c r="S7" s="52">
        <v>26</v>
      </c>
      <c r="T7" s="53">
        <v>0</v>
      </c>
      <c r="U7" s="50">
        <v>26</v>
      </c>
      <c r="V7" s="51">
        <v>0</v>
      </c>
      <c r="W7" s="94"/>
      <c r="X7" s="94"/>
      <c r="Y7" s="94"/>
      <c r="Z7" s="94"/>
      <c r="AA7" s="94"/>
      <c r="AB7" s="94"/>
      <c r="AC7" s="221" t="str">
        <f t="shared" si="0"/>
        <v/>
      </c>
      <c r="AD7" s="221" t="str">
        <f t="shared" si="1"/>
        <v/>
      </c>
      <c r="AE7" s="221" t="str">
        <f t="shared" si="2"/>
        <v/>
      </c>
      <c r="AF7" s="221" t="str">
        <f t="shared" si="3"/>
        <v/>
      </c>
      <c r="AG7" s="221" t="str">
        <f t="shared" si="4"/>
        <v/>
      </c>
      <c r="AH7" s="222" t="str">
        <f t="shared" si="5"/>
        <v/>
      </c>
      <c r="AI7" s="42">
        <f>IF(COUNT(B7:H7,I7,K7,M7,O7,Q7,S7,U7,#REF!)&gt;0,COUNT(B7:H7,I7,K7,M7,O7,Q7,S7,U7,#REF!),"")</f>
        <v>14</v>
      </c>
      <c r="AJ7" s="51">
        <f t="shared" si="6"/>
        <v>7</v>
      </c>
      <c r="AK7" s="216">
        <f t="shared" si="7"/>
        <v>26.357142857142858</v>
      </c>
      <c r="AL7" s="226">
        <f t="shared" si="8"/>
        <v>5</v>
      </c>
      <c r="AM7" s="46" t="str">
        <f t="shared" si="9"/>
        <v/>
      </c>
      <c r="AN7" s="47">
        <f t="shared" si="10"/>
        <v>5271797.5714285718</v>
      </c>
      <c r="AO7" s="5">
        <f t="shared" si="11"/>
        <v>26.941176470588236</v>
      </c>
      <c r="AP7" s="7">
        <f t="shared" si="12"/>
        <v>-0.58403361344537785</v>
      </c>
      <c r="AR7"/>
    </row>
    <row r="8" spans="1:44" ht="18" customHeight="1" x14ac:dyDescent="0.4">
      <c r="A8" s="143" t="s">
        <v>127</v>
      </c>
      <c r="B8" s="48">
        <v>26</v>
      </c>
      <c r="C8" s="49"/>
      <c r="D8" s="48">
        <v>25</v>
      </c>
      <c r="E8" s="48">
        <v>26</v>
      </c>
      <c r="F8" s="48">
        <v>26</v>
      </c>
      <c r="G8" s="49">
        <v>25</v>
      </c>
      <c r="H8" s="48">
        <v>26</v>
      </c>
      <c r="I8" s="50">
        <v>27</v>
      </c>
      <c r="J8" s="51">
        <v>2</v>
      </c>
      <c r="K8" s="50"/>
      <c r="L8" s="51"/>
      <c r="M8" s="50">
        <v>25</v>
      </c>
      <c r="N8" s="51">
        <v>0</v>
      </c>
      <c r="O8" s="52">
        <v>28</v>
      </c>
      <c r="P8" s="53">
        <v>2</v>
      </c>
      <c r="Q8" s="50">
        <v>26</v>
      </c>
      <c r="R8" s="51">
        <v>1</v>
      </c>
      <c r="S8" s="52">
        <v>28</v>
      </c>
      <c r="T8" s="53">
        <v>2</v>
      </c>
      <c r="U8" s="50">
        <v>27</v>
      </c>
      <c r="V8" s="51">
        <v>2</v>
      </c>
      <c r="W8" s="95"/>
      <c r="X8" s="95"/>
      <c r="Y8" s="95"/>
      <c r="Z8" s="95"/>
      <c r="AA8" s="95"/>
      <c r="AB8" s="95"/>
      <c r="AC8" s="221" t="str">
        <f t="shared" si="0"/>
        <v/>
      </c>
      <c r="AD8" s="221" t="str">
        <f t="shared" si="1"/>
        <v/>
      </c>
      <c r="AE8" s="221" t="str">
        <f t="shared" si="2"/>
        <v/>
      </c>
      <c r="AF8" s="221" t="str">
        <f t="shared" si="3"/>
        <v/>
      </c>
      <c r="AG8" s="221" t="str">
        <f t="shared" si="4"/>
        <v/>
      </c>
      <c r="AH8" s="222" t="str">
        <f t="shared" si="5"/>
        <v/>
      </c>
      <c r="AI8" s="42">
        <f>IF(COUNT(B8:H8,I8,K8,M8,O8,Q8,S8,U8,#REF!)&gt;0,COUNT(B8:H8,I8,K8,M8,O8,Q8,S8,U8,#REF!),"")</f>
        <v>12</v>
      </c>
      <c r="AJ8" s="51">
        <f t="shared" si="6"/>
        <v>6</v>
      </c>
      <c r="AK8" s="216">
        <f t="shared" si="7"/>
        <v>26.25</v>
      </c>
      <c r="AL8" s="226">
        <f t="shared" si="8"/>
        <v>9</v>
      </c>
      <c r="AM8" s="46" t="str">
        <f t="shared" si="9"/>
        <v/>
      </c>
      <c r="AN8" s="47">
        <f t="shared" si="10"/>
        <v>5250315</v>
      </c>
      <c r="AO8" s="5">
        <f t="shared" si="11"/>
        <v>26.785714285714285</v>
      </c>
      <c r="AP8" s="7">
        <f t="shared" si="12"/>
        <v>-0.5357142857142847</v>
      </c>
      <c r="AR8"/>
    </row>
    <row r="9" spans="1:44" ht="18" customHeight="1" x14ac:dyDescent="0.4">
      <c r="A9" s="143" t="s">
        <v>20</v>
      </c>
      <c r="B9" s="48">
        <v>26</v>
      </c>
      <c r="C9" s="55">
        <v>26</v>
      </c>
      <c r="D9" s="48">
        <v>26</v>
      </c>
      <c r="E9" s="48">
        <v>25</v>
      </c>
      <c r="F9" s="48">
        <v>28</v>
      </c>
      <c r="G9" s="49">
        <v>28</v>
      </c>
      <c r="H9" s="48">
        <v>26</v>
      </c>
      <c r="I9" s="50">
        <v>28</v>
      </c>
      <c r="J9" s="51">
        <v>2</v>
      </c>
      <c r="K9" s="50">
        <v>24</v>
      </c>
      <c r="L9" s="51">
        <v>0</v>
      </c>
      <c r="M9" s="50">
        <v>24</v>
      </c>
      <c r="N9" s="51">
        <v>0</v>
      </c>
      <c r="O9" s="52">
        <v>25</v>
      </c>
      <c r="P9" s="53">
        <v>0</v>
      </c>
      <c r="Q9" s="50">
        <v>27</v>
      </c>
      <c r="R9" s="51">
        <v>2</v>
      </c>
      <c r="S9" s="52">
        <v>24</v>
      </c>
      <c r="T9" s="53">
        <v>0</v>
      </c>
      <c r="U9" s="50">
        <v>27</v>
      </c>
      <c r="V9" s="51">
        <v>2</v>
      </c>
      <c r="W9" s="95"/>
      <c r="X9" s="95"/>
      <c r="Y9" s="95"/>
      <c r="Z9" s="95"/>
      <c r="AA9" s="95"/>
      <c r="AB9" s="95"/>
      <c r="AC9" s="221" t="str">
        <f t="shared" si="0"/>
        <v/>
      </c>
      <c r="AD9" s="221" t="str">
        <f t="shared" si="1"/>
        <v/>
      </c>
      <c r="AE9" s="221" t="str">
        <f t="shared" si="2"/>
        <v/>
      </c>
      <c r="AF9" s="221" t="str">
        <f t="shared" si="3"/>
        <v/>
      </c>
      <c r="AG9" s="221" t="str">
        <f t="shared" si="4"/>
        <v/>
      </c>
      <c r="AH9" s="222" t="str">
        <f t="shared" si="5"/>
        <v/>
      </c>
      <c r="AI9" s="42">
        <f>IF(COUNT(B9:H9,I9,K9,M9,O9,Q9,S9,U9,#REF!)&gt;0,COUNT(B9:H9,I9,K9,M9,O9,Q9,S9,U9,#REF!),"")</f>
        <v>14</v>
      </c>
      <c r="AJ9" s="51">
        <f t="shared" si="6"/>
        <v>7</v>
      </c>
      <c r="AK9" s="216">
        <f t="shared" si="7"/>
        <v>26</v>
      </c>
      <c r="AL9" s="226">
        <f t="shared" si="8"/>
        <v>6</v>
      </c>
      <c r="AM9" s="46" t="str">
        <f t="shared" si="9"/>
        <v/>
      </c>
      <c r="AN9" s="47">
        <f t="shared" si="10"/>
        <v>5200364</v>
      </c>
      <c r="AO9" s="5">
        <f t="shared" si="11"/>
        <v>26.058823529411764</v>
      </c>
      <c r="AP9" s="7">
        <f t="shared" si="12"/>
        <v>-5.8823529411764497E-2</v>
      </c>
      <c r="AR9"/>
    </row>
    <row r="10" spans="1:44" ht="18" customHeight="1" x14ac:dyDescent="0.4">
      <c r="A10" s="143" t="s">
        <v>211</v>
      </c>
      <c r="B10" s="48">
        <v>26</v>
      </c>
      <c r="C10" s="49">
        <v>25</v>
      </c>
      <c r="D10" s="48">
        <v>25</v>
      </c>
      <c r="E10" s="48"/>
      <c r="F10" s="48">
        <v>27</v>
      </c>
      <c r="G10" s="49">
        <v>23</v>
      </c>
      <c r="H10" s="48">
        <v>26</v>
      </c>
      <c r="I10" s="50">
        <v>26</v>
      </c>
      <c r="J10" s="51">
        <v>2</v>
      </c>
      <c r="K10" s="50">
        <v>25</v>
      </c>
      <c r="L10" s="51">
        <v>1</v>
      </c>
      <c r="M10" s="50">
        <v>27</v>
      </c>
      <c r="N10" s="51">
        <v>2</v>
      </c>
      <c r="O10" s="52">
        <v>26</v>
      </c>
      <c r="P10" s="53">
        <v>1</v>
      </c>
      <c r="Q10" s="50">
        <v>26</v>
      </c>
      <c r="R10" s="51">
        <v>1</v>
      </c>
      <c r="S10" s="52">
        <v>25</v>
      </c>
      <c r="T10" s="53">
        <v>0</v>
      </c>
      <c r="U10" s="50">
        <v>28</v>
      </c>
      <c r="V10" s="51">
        <v>2</v>
      </c>
      <c r="W10" s="94"/>
      <c r="X10" s="94"/>
      <c r="Y10" s="94"/>
      <c r="Z10" s="94"/>
      <c r="AA10" s="94"/>
      <c r="AB10" s="94"/>
      <c r="AC10" s="221" t="str">
        <f t="shared" si="0"/>
        <v/>
      </c>
      <c r="AD10" s="221" t="str">
        <f t="shared" si="1"/>
        <v/>
      </c>
      <c r="AE10" s="221" t="str">
        <f t="shared" si="2"/>
        <v/>
      </c>
      <c r="AF10" s="221" t="str">
        <f t="shared" si="3"/>
        <v/>
      </c>
      <c r="AG10" s="221" t="str">
        <f t="shared" si="4"/>
        <v/>
      </c>
      <c r="AH10" s="222" t="str">
        <f t="shared" si="5"/>
        <v/>
      </c>
      <c r="AI10" s="42">
        <f>IF(COUNT(B10:H10,I10,K10,M10,O10,Q10,S10,U10,#REF!)&gt;0,COUNT(B10:H10,I10,K10,M10,O10,Q10,S10,U10,#REF!),"")</f>
        <v>13</v>
      </c>
      <c r="AJ10" s="51">
        <f t="shared" si="6"/>
        <v>7</v>
      </c>
      <c r="AK10" s="216">
        <f t="shared" si="7"/>
        <v>25.76923076923077</v>
      </c>
      <c r="AL10" s="226">
        <f t="shared" si="8"/>
        <v>9</v>
      </c>
      <c r="AM10" s="46" t="str">
        <f t="shared" si="9"/>
        <v/>
      </c>
      <c r="AN10" s="47">
        <f t="shared" si="10"/>
        <v>5154181.153846154</v>
      </c>
      <c r="AO10" s="5">
        <f t="shared" si="11"/>
        <v>24.785714285714285</v>
      </c>
      <c r="AP10" s="7">
        <f t="shared" si="12"/>
        <v>0.98351648351648535</v>
      </c>
      <c r="AR10"/>
    </row>
    <row r="11" spans="1:44" ht="18" customHeight="1" x14ac:dyDescent="0.4">
      <c r="A11" s="143" t="s">
        <v>196</v>
      </c>
      <c r="B11" s="48"/>
      <c r="C11" s="49">
        <v>26</v>
      </c>
      <c r="D11" s="48">
        <v>26</v>
      </c>
      <c r="E11" s="48">
        <v>24</v>
      </c>
      <c r="F11" s="48">
        <v>26</v>
      </c>
      <c r="G11" s="49"/>
      <c r="H11" s="48">
        <v>26</v>
      </c>
      <c r="I11" s="50">
        <v>22</v>
      </c>
      <c r="J11" s="51">
        <v>0</v>
      </c>
      <c r="K11" s="50">
        <v>25</v>
      </c>
      <c r="L11" s="51">
        <v>0</v>
      </c>
      <c r="M11" s="50">
        <v>26</v>
      </c>
      <c r="N11" s="51">
        <v>1</v>
      </c>
      <c r="O11" s="52">
        <v>25</v>
      </c>
      <c r="P11" s="53">
        <v>1</v>
      </c>
      <c r="Q11" s="50"/>
      <c r="R11" s="51"/>
      <c r="S11" s="52">
        <v>27</v>
      </c>
      <c r="T11" s="53">
        <v>2</v>
      </c>
      <c r="U11" s="50">
        <v>25</v>
      </c>
      <c r="V11" s="51">
        <v>1</v>
      </c>
      <c r="W11" s="94"/>
      <c r="X11" s="94"/>
      <c r="Y11" s="94"/>
      <c r="Z11" s="94"/>
      <c r="AA11" s="94"/>
      <c r="AB11" s="94"/>
      <c r="AC11" s="221" t="str">
        <f t="shared" si="0"/>
        <v/>
      </c>
      <c r="AD11" s="221" t="str">
        <f t="shared" si="1"/>
        <v/>
      </c>
      <c r="AE11" s="221" t="str">
        <f t="shared" si="2"/>
        <v/>
      </c>
      <c r="AF11" s="221" t="str">
        <f t="shared" si="3"/>
        <v/>
      </c>
      <c r="AG11" s="221" t="str">
        <f t="shared" si="4"/>
        <v/>
      </c>
      <c r="AH11" s="222" t="str">
        <f t="shared" si="5"/>
        <v/>
      </c>
      <c r="AI11" s="42">
        <f>IF(COUNT(B11:H11,I11,K11,M11,O11,Q11,S11,U11,#REF!)&gt;0,COUNT(B11:H11,I11,K11,M11,O11,Q11,S11,U11,#REF!),"")</f>
        <v>11</v>
      </c>
      <c r="AJ11" s="51">
        <f t="shared" si="6"/>
        <v>6</v>
      </c>
      <c r="AK11" s="216">
        <f t="shared" si="7"/>
        <v>25.272727272727273</v>
      </c>
      <c r="AL11" s="226">
        <f t="shared" si="8"/>
        <v>5</v>
      </c>
      <c r="AM11" s="46" t="str">
        <f t="shared" si="9"/>
        <v/>
      </c>
      <c r="AN11" s="47">
        <f t="shared" si="10"/>
        <v>5054823.4545454551</v>
      </c>
      <c r="AO11" s="5" t="str">
        <f t="shared" si="11"/>
        <v/>
      </c>
      <c r="AP11" s="7" t="str">
        <f t="shared" si="12"/>
        <v/>
      </c>
      <c r="AR11"/>
    </row>
    <row r="12" spans="1:44" ht="18" customHeight="1" x14ac:dyDescent="0.4">
      <c r="A12" s="144" t="s">
        <v>145</v>
      </c>
      <c r="B12" s="48"/>
      <c r="C12" s="49"/>
      <c r="D12" s="54">
        <v>27</v>
      </c>
      <c r="E12" s="54">
        <v>26</v>
      </c>
      <c r="F12" s="54"/>
      <c r="G12" s="55"/>
      <c r="H12" s="54"/>
      <c r="I12" s="56"/>
      <c r="J12" s="57"/>
      <c r="K12" s="56">
        <v>25</v>
      </c>
      <c r="L12" s="57">
        <v>0</v>
      </c>
      <c r="M12" s="56"/>
      <c r="N12" s="57"/>
      <c r="O12" s="58"/>
      <c r="P12" s="59"/>
      <c r="Q12" s="56">
        <v>27</v>
      </c>
      <c r="R12" s="57">
        <v>2</v>
      </c>
      <c r="S12" s="58"/>
      <c r="T12" s="59"/>
      <c r="U12" s="56"/>
      <c r="V12" s="57"/>
      <c r="W12" s="94"/>
      <c r="X12" s="94"/>
      <c r="Y12" s="94"/>
      <c r="Z12" s="94"/>
      <c r="AA12" s="94"/>
      <c r="AB12" s="94"/>
      <c r="AC12" s="221" t="str">
        <f t="shared" si="0"/>
        <v/>
      </c>
      <c r="AD12" s="221" t="str">
        <f t="shared" si="1"/>
        <v/>
      </c>
      <c r="AE12" s="221" t="str">
        <f t="shared" si="2"/>
        <v/>
      </c>
      <c r="AF12" s="221" t="str">
        <f t="shared" si="3"/>
        <v/>
      </c>
      <c r="AG12" s="221" t="str">
        <f t="shared" si="4"/>
        <v/>
      </c>
      <c r="AH12" s="222" t="str">
        <f t="shared" si="5"/>
        <v/>
      </c>
      <c r="AI12" s="42">
        <f>IF(COUNT(B12:H12,I12,K12,M12,O12,Q12,S12,U12,#REF!)&gt;0,COUNT(B12:H12,I12,K12,M12,O12,Q12,S12,U12,#REF!),"")</f>
        <v>4</v>
      </c>
      <c r="AJ12" s="51">
        <f t="shared" si="6"/>
        <v>2</v>
      </c>
      <c r="AK12" s="216">
        <f t="shared" si="7"/>
        <v>26.25</v>
      </c>
      <c r="AL12" s="226">
        <f t="shared" si="8"/>
        <v>2</v>
      </c>
      <c r="AM12" s="46" t="str">
        <f t="shared" si="9"/>
        <v/>
      </c>
      <c r="AN12" s="47">
        <f t="shared" si="10"/>
        <v>2625105</v>
      </c>
      <c r="AO12" s="5" t="str">
        <f t="shared" si="11"/>
        <v/>
      </c>
      <c r="AP12" s="7" t="str">
        <f t="shared" si="12"/>
        <v/>
      </c>
      <c r="AR12"/>
    </row>
    <row r="13" spans="1:44" ht="18" customHeight="1" x14ac:dyDescent="0.4">
      <c r="A13" s="142" t="s">
        <v>188</v>
      </c>
      <c r="B13" s="48">
        <v>27</v>
      </c>
      <c r="C13" s="49"/>
      <c r="D13" s="48"/>
      <c r="E13" s="48"/>
      <c r="F13" s="48">
        <v>23</v>
      </c>
      <c r="G13" s="49"/>
      <c r="H13" s="48">
        <v>25</v>
      </c>
      <c r="I13" s="50"/>
      <c r="J13" s="51"/>
      <c r="K13" s="50"/>
      <c r="L13" s="51"/>
      <c r="M13" s="50"/>
      <c r="N13" s="51"/>
      <c r="O13" s="52"/>
      <c r="P13" s="53"/>
      <c r="Q13" s="50"/>
      <c r="R13" s="51"/>
      <c r="S13" s="52"/>
      <c r="T13" s="53"/>
      <c r="U13" s="50">
        <v>25</v>
      </c>
      <c r="V13" s="51">
        <v>1</v>
      </c>
      <c r="W13" s="94"/>
      <c r="X13" s="94"/>
      <c r="Y13" s="94"/>
      <c r="Z13" s="94"/>
      <c r="AA13" s="94"/>
      <c r="AB13" s="94"/>
      <c r="AC13" s="221" t="str">
        <f t="shared" si="0"/>
        <v/>
      </c>
      <c r="AD13" s="221" t="str">
        <f t="shared" si="1"/>
        <v/>
      </c>
      <c r="AE13" s="221" t="str">
        <f t="shared" si="2"/>
        <v/>
      </c>
      <c r="AF13" s="221" t="str">
        <f t="shared" si="3"/>
        <v/>
      </c>
      <c r="AG13" s="221" t="str">
        <f t="shared" si="4"/>
        <v/>
      </c>
      <c r="AH13" s="222" t="str">
        <f t="shared" si="5"/>
        <v/>
      </c>
      <c r="AI13" s="42">
        <f>IF(COUNT(B13:H13,I13,K13,M13,O13,Q13,S13,U13,#REF!)&gt;0,COUNT(B13:H13,I13,K13,M13,O13,Q13,S13,U13,#REF!),"")</f>
        <v>4</v>
      </c>
      <c r="AJ13" s="51">
        <f t="shared" si="6"/>
        <v>1</v>
      </c>
      <c r="AK13" s="216">
        <f t="shared" si="7"/>
        <v>25</v>
      </c>
      <c r="AL13" s="226">
        <f t="shared" si="8"/>
        <v>1</v>
      </c>
      <c r="AM13" s="46" t="str">
        <f t="shared" si="9"/>
        <v/>
      </c>
      <c r="AN13" s="47">
        <f t="shared" si="10"/>
        <v>2500100</v>
      </c>
      <c r="AO13" s="5" t="str">
        <f t="shared" si="11"/>
        <v/>
      </c>
      <c r="AP13" s="7" t="str">
        <f t="shared" si="12"/>
        <v/>
      </c>
      <c r="AR13"/>
    </row>
    <row r="14" spans="1:44" ht="18" customHeight="1" x14ac:dyDescent="0.4">
      <c r="A14" s="144" t="s">
        <v>119</v>
      </c>
      <c r="B14" s="48">
        <v>22</v>
      </c>
      <c r="C14" s="49">
        <v>21</v>
      </c>
      <c r="D14" s="48">
        <v>23</v>
      </c>
      <c r="E14" s="48"/>
      <c r="F14" s="48"/>
      <c r="G14" s="49">
        <v>21</v>
      </c>
      <c r="H14" s="48">
        <v>21</v>
      </c>
      <c r="I14" s="50"/>
      <c r="J14" s="51"/>
      <c r="K14" s="50">
        <v>22</v>
      </c>
      <c r="L14" s="51">
        <v>2</v>
      </c>
      <c r="M14" s="50"/>
      <c r="N14" s="51"/>
      <c r="O14" s="52">
        <v>22</v>
      </c>
      <c r="P14" s="53">
        <v>1</v>
      </c>
      <c r="Q14" s="50"/>
      <c r="R14" s="51"/>
      <c r="S14" s="52">
        <v>23</v>
      </c>
      <c r="T14" s="53">
        <v>2</v>
      </c>
      <c r="U14" s="50">
        <v>19</v>
      </c>
      <c r="V14" s="51">
        <v>0</v>
      </c>
      <c r="W14" s="94"/>
      <c r="X14" s="94"/>
      <c r="Y14" s="94"/>
      <c r="Z14" s="94"/>
      <c r="AA14" s="94"/>
      <c r="AB14" s="94"/>
      <c r="AC14" s="221" t="str">
        <f t="shared" si="0"/>
        <v/>
      </c>
      <c r="AD14" s="221" t="str">
        <f t="shared" si="1"/>
        <v/>
      </c>
      <c r="AE14" s="221" t="str">
        <f t="shared" si="2"/>
        <v/>
      </c>
      <c r="AF14" s="221" t="str">
        <f t="shared" si="3"/>
        <v/>
      </c>
      <c r="AG14" s="221" t="str">
        <f t="shared" si="4"/>
        <v/>
      </c>
      <c r="AH14" s="222" t="str">
        <f t="shared" si="5"/>
        <v/>
      </c>
      <c r="AI14" s="42">
        <f>IF(COUNT(B14:H14,I14,K14,M14,O14,Q14,S14,U14,#REF!)&gt;0,COUNT(B14:H14,I14,K14,M14,O14,Q14,S14,U14,#REF!),"")</f>
        <v>9</v>
      </c>
      <c r="AJ14" s="51">
        <f t="shared" si="6"/>
        <v>4</v>
      </c>
      <c r="AK14" s="216">
        <f t="shared" si="7"/>
        <v>21.555555555555557</v>
      </c>
      <c r="AL14" s="226">
        <f t="shared" si="8"/>
        <v>5</v>
      </c>
      <c r="AM14" s="46" t="str">
        <f t="shared" si="9"/>
        <v/>
      </c>
      <c r="AN14" s="47">
        <f t="shared" si="10"/>
        <v>2155749.5555555555</v>
      </c>
      <c r="AO14" s="5">
        <f t="shared" si="11"/>
        <v>22.8</v>
      </c>
      <c r="AP14" s="7">
        <f t="shared" si="12"/>
        <v>-1.2444444444444436</v>
      </c>
      <c r="AR14"/>
    </row>
    <row r="15" spans="1:44" ht="18" customHeight="1" x14ac:dyDescent="0.4">
      <c r="A15" s="143"/>
      <c r="B15" s="48"/>
      <c r="C15" s="49"/>
      <c r="D15" s="48"/>
      <c r="E15" s="48"/>
      <c r="F15" s="48"/>
      <c r="G15" s="49"/>
      <c r="H15" s="48"/>
      <c r="I15" s="50"/>
      <c r="J15" s="51"/>
      <c r="K15" s="50"/>
      <c r="L15" s="51"/>
      <c r="M15" s="50"/>
      <c r="N15" s="51"/>
      <c r="O15" s="52"/>
      <c r="P15" s="53"/>
      <c r="Q15" s="50"/>
      <c r="R15" s="51"/>
      <c r="S15" s="52"/>
      <c r="T15" s="53"/>
      <c r="U15" s="50"/>
      <c r="V15" s="51"/>
      <c r="W15" s="94"/>
      <c r="X15" s="94"/>
      <c r="Y15" s="94"/>
      <c r="Z15" s="94"/>
      <c r="AA15" s="94"/>
      <c r="AB15" s="94"/>
      <c r="AC15" s="221" t="str">
        <f t="shared" ref="AC15:AH22" si="13">IF(W15&gt;0,INT(W15),"")</f>
        <v/>
      </c>
      <c r="AD15" s="221" t="str">
        <f t="shared" ref="AD15:AH18" si="14">IF(X15&gt;0,INT(X15),"")</f>
        <v/>
      </c>
      <c r="AE15" s="221" t="str">
        <f t="shared" si="14"/>
        <v/>
      </c>
      <c r="AF15" s="221" t="str">
        <f t="shared" si="14"/>
        <v/>
      </c>
      <c r="AG15" s="221" t="str">
        <f t="shared" si="14"/>
        <v/>
      </c>
      <c r="AH15" s="222" t="str">
        <f t="shared" si="14"/>
        <v/>
      </c>
      <c r="AI15" s="42" t="str">
        <f>IF(COUNT(B15:H15,I15,K15,M15,O15,Q15,S15,U15,#REF!)&gt;0,COUNT(B15:H15,I15,K15,M15,O15,Q15,S15,U15,#REF!),"")</f>
        <v/>
      </c>
      <c r="AJ15" s="51" t="str">
        <f t="shared" ref="AJ15:AJ22" si="15">IF(COUNT(J15,L15,N15,P15,R15,T15,V15)&gt;0,COUNT(J15,L15,N15,P15,R15,T15,V15),"")</f>
        <v/>
      </c>
      <c r="AK15" s="216" t="str">
        <f t="shared" ref="AK15:AK22" si="16">IF(COUNT(B15:AB15)&gt;0,AVERAGE(B15:H15,I15,K15,M15,O15,Q15,S15,U15,AC15:AH15),"")</f>
        <v/>
      </c>
      <c r="AL15" s="226" t="str">
        <f t="shared" ref="AL15:AL22" si="17">IF(COUNT(J15,L15,N15,P15,R15,T15,V15),SUM(J15,L15,N15,P15,R15,T15,V15),"")</f>
        <v/>
      </c>
      <c r="AM15" s="46" t="str">
        <f t="shared" ref="AM15:AM22" si="18">IF(COUNTIF(B15:AB15,"&gt;=30")&gt;0,COUNTIF(B15:AB15,"&gt;=30"),"")</f>
        <v/>
      </c>
      <c r="AN15" s="47">
        <f t="shared" ref="AN15:AN22" si="19">IF(AI15&lt;&gt;"",IF(OR((B$37+B$39)&lt;10,AI15&gt;=(B$37+B$39)*0.75),200000,100000)*AK15+SUM(U15,S15,Q15,O15,M15,K15,I15,B15:H15,AC15:AH15),0)</f>
        <v>0</v>
      </c>
      <c r="AO15" s="5" t="str">
        <f t="shared" ref="AO15:AO22" si="20">IF(COUNTBLANK(A15)=0,IF(VLOOKUP(A15,LastSeason,1,TRUE)=A15,VLOOKUP(A15,LastSeason,2,FALSE),""),"")</f>
        <v/>
      </c>
      <c r="AP15" s="7" t="str">
        <f t="shared" ref="AP15:AP22" si="21">IF(AND(AO15&lt;&gt;"",AK15&lt;&gt;""),AK15-AO15,"")</f>
        <v/>
      </c>
      <c r="AR15"/>
    </row>
    <row r="16" spans="1:44" ht="18" customHeight="1" x14ac:dyDescent="0.4">
      <c r="A16" s="143"/>
      <c r="B16" s="48"/>
      <c r="C16" s="49"/>
      <c r="D16" s="54"/>
      <c r="E16" s="54"/>
      <c r="F16" s="54"/>
      <c r="G16" s="55"/>
      <c r="H16" s="54"/>
      <c r="I16" s="56"/>
      <c r="J16" s="57"/>
      <c r="K16" s="56"/>
      <c r="L16" s="57"/>
      <c r="M16" s="56"/>
      <c r="N16" s="57"/>
      <c r="O16" s="58"/>
      <c r="P16" s="59"/>
      <c r="Q16" s="56"/>
      <c r="R16" s="57"/>
      <c r="S16" s="58"/>
      <c r="T16" s="59"/>
      <c r="U16" s="56"/>
      <c r="V16" s="57"/>
      <c r="W16" s="95"/>
      <c r="X16" s="95"/>
      <c r="Y16" s="95"/>
      <c r="Z16" s="95"/>
      <c r="AA16" s="95"/>
      <c r="AB16" s="95"/>
      <c r="AC16" s="221" t="str">
        <f t="shared" si="13"/>
        <v/>
      </c>
      <c r="AD16" s="221" t="str">
        <f t="shared" si="14"/>
        <v/>
      </c>
      <c r="AE16" s="221" t="str">
        <f t="shared" si="14"/>
        <v/>
      </c>
      <c r="AF16" s="221" t="str">
        <f t="shared" si="14"/>
        <v/>
      </c>
      <c r="AG16" s="221" t="str">
        <f t="shared" si="14"/>
        <v/>
      </c>
      <c r="AH16" s="222" t="str">
        <f t="shared" si="14"/>
        <v/>
      </c>
      <c r="AI16" s="42" t="str">
        <f>IF(COUNT(B16:H16,I16,K16,M16,O16,Q16,S16,U16,#REF!)&gt;0,COUNT(B16:H16,I16,K16,M16,O16,Q16,S16,U16,#REF!),"")</f>
        <v/>
      </c>
      <c r="AJ16" s="51" t="str">
        <f t="shared" si="15"/>
        <v/>
      </c>
      <c r="AK16" s="216" t="str">
        <f t="shared" si="16"/>
        <v/>
      </c>
      <c r="AL16" s="226" t="str">
        <f t="shared" si="17"/>
        <v/>
      </c>
      <c r="AM16" s="46" t="str">
        <f t="shared" si="18"/>
        <v/>
      </c>
      <c r="AN16" s="47">
        <f t="shared" si="19"/>
        <v>0</v>
      </c>
      <c r="AO16" s="5" t="str">
        <f t="shared" si="20"/>
        <v/>
      </c>
      <c r="AP16" s="7" t="str">
        <f t="shared" si="21"/>
        <v/>
      </c>
      <c r="AR16"/>
    </row>
    <row r="17" spans="1:44" ht="18" customHeight="1" x14ac:dyDescent="0.4">
      <c r="A17" s="143"/>
      <c r="B17" s="48"/>
      <c r="C17" s="55"/>
      <c r="D17" s="54"/>
      <c r="E17" s="54"/>
      <c r="F17" s="54"/>
      <c r="G17" s="55"/>
      <c r="H17" s="54"/>
      <c r="I17" s="56"/>
      <c r="J17" s="57"/>
      <c r="K17" s="56"/>
      <c r="L17" s="57"/>
      <c r="M17" s="56"/>
      <c r="N17" s="57"/>
      <c r="O17" s="58"/>
      <c r="P17" s="59"/>
      <c r="Q17" s="56"/>
      <c r="R17" s="57"/>
      <c r="S17" s="58"/>
      <c r="T17" s="59"/>
      <c r="U17" s="56"/>
      <c r="V17" s="57"/>
      <c r="W17" s="95"/>
      <c r="X17" s="95"/>
      <c r="Y17" s="95"/>
      <c r="Z17" s="95"/>
      <c r="AA17" s="95"/>
      <c r="AB17" s="95"/>
      <c r="AC17" s="221" t="str">
        <f t="shared" si="13"/>
        <v/>
      </c>
      <c r="AD17" s="221" t="str">
        <f t="shared" si="14"/>
        <v/>
      </c>
      <c r="AE17" s="221" t="str">
        <f t="shared" si="14"/>
        <v/>
      </c>
      <c r="AF17" s="221" t="str">
        <f t="shared" si="14"/>
        <v/>
      </c>
      <c r="AG17" s="221" t="str">
        <f t="shared" si="14"/>
        <v/>
      </c>
      <c r="AH17" s="222" t="str">
        <f t="shared" si="14"/>
        <v/>
      </c>
      <c r="AI17" s="42" t="str">
        <f>IF(COUNT(B17:H17,I17,K17,M17,O17,Q17,S17,U17,#REF!)&gt;0,COUNT(B17:H17,I17,K17,M17,O17,Q17,S17,U17,#REF!),"")</f>
        <v/>
      </c>
      <c r="AJ17" s="51" t="str">
        <f t="shared" si="15"/>
        <v/>
      </c>
      <c r="AK17" s="216" t="str">
        <f t="shared" si="16"/>
        <v/>
      </c>
      <c r="AL17" s="226" t="str">
        <f t="shared" si="17"/>
        <v/>
      </c>
      <c r="AM17" s="46" t="str">
        <f t="shared" si="18"/>
        <v/>
      </c>
      <c r="AN17" s="47">
        <f t="shared" si="19"/>
        <v>0</v>
      </c>
      <c r="AO17" s="5" t="str">
        <f t="shared" si="20"/>
        <v/>
      </c>
      <c r="AP17" s="7" t="str">
        <f t="shared" si="21"/>
        <v/>
      </c>
      <c r="AR17"/>
    </row>
    <row r="18" spans="1:44" ht="18" customHeight="1" x14ac:dyDescent="0.4">
      <c r="A18" s="143"/>
      <c r="B18" s="48"/>
      <c r="C18" s="55"/>
      <c r="D18" s="48"/>
      <c r="E18" s="48"/>
      <c r="F18" s="48"/>
      <c r="G18" s="49"/>
      <c r="H18" s="48"/>
      <c r="I18" s="50"/>
      <c r="J18" s="51"/>
      <c r="K18" s="50"/>
      <c r="L18" s="51"/>
      <c r="M18" s="50"/>
      <c r="N18" s="51"/>
      <c r="O18" s="52"/>
      <c r="P18" s="53"/>
      <c r="Q18" s="50"/>
      <c r="R18" s="51"/>
      <c r="S18" s="52"/>
      <c r="T18" s="53"/>
      <c r="U18" s="50"/>
      <c r="V18" s="51"/>
      <c r="W18" s="94"/>
      <c r="X18" s="94"/>
      <c r="Y18" s="94"/>
      <c r="Z18" s="94"/>
      <c r="AA18" s="94"/>
      <c r="AB18" s="94"/>
      <c r="AC18" s="221" t="str">
        <f t="shared" si="13"/>
        <v/>
      </c>
      <c r="AD18" s="221" t="str">
        <f t="shared" si="14"/>
        <v/>
      </c>
      <c r="AE18" s="221" t="str">
        <f t="shared" si="14"/>
        <v/>
      </c>
      <c r="AF18" s="221" t="str">
        <f t="shared" si="14"/>
        <v/>
      </c>
      <c r="AG18" s="221" t="str">
        <f t="shared" si="14"/>
        <v/>
      </c>
      <c r="AH18" s="222" t="str">
        <f t="shared" si="14"/>
        <v/>
      </c>
      <c r="AI18" s="42" t="str">
        <f>IF(COUNT(B18:H18,I18,K18,M18,O18,Q18,S18,U18,#REF!)&gt;0,COUNT(B18:H18,I18,K18,M18,O18,Q18,S18,U18,#REF!),"")</f>
        <v/>
      </c>
      <c r="AJ18" s="51" t="str">
        <f t="shared" si="15"/>
        <v/>
      </c>
      <c r="AK18" s="216" t="str">
        <f t="shared" si="16"/>
        <v/>
      </c>
      <c r="AL18" s="226" t="str">
        <f t="shared" si="17"/>
        <v/>
      </c>
      <c r="AM18" s="46" t="str">
        <f t="shared" si="18"/>
        <v/>
      </c>
      <c r="AN18" s="47">
        <f t="shared" si="19"/>
        <v>0</v>
      </c>
      <c r="AO18" s="5" t="str">
        <f t="shared" si="20"/>
        <v/>
      </c>
      <c r="AP18" s="7" t="str">
        <f t="shared" si="21"/>
        <v/>
      </c>
      <c r="AR18"/>
    </row>
    <row r="19" spans="1:44" ht="18" customHeight="1" x14ac:dyDescent="0.4">
      <c r="A19" s="143"/>
      <c r="B19" s="48"/>
      <c r="C19" s="55"/>
      <c r="D19" s="54"/>
      <c r="E19" s="54"/>
      <c r="F19" s="54"/>
      <c r="G19" s="55"/>
      <c r="H19" s="54"/>
      <c r="I19" s="56"/>
      <c r="J19" s="57"/>
      <c r="K19" s="56"/>
      <c r="L19" s="57"/>
      <c r="M19" s="56"/>
      <c r="N19" s="57"/>
      <c r="O19" s="58"/>
      <c r="P19" s="59"/>
      <c r="Q19" s="56"/>
      <c r="R19" s="57"/>
      <c r="S19" s="58"/>
      <c r="T19" s="59"/>
      <c r="U19" s="56"/>
      <c r="V19" s="57"/>
      <c r="W19" s="95"/>
      <c r="X19" s="95"/>
      <c r="Y19" s="95"/>
      <c r="Z19" s="95"/>
      <c r="AA19" s="95"/>
      <c r="AB19" s="95"/>
      <c r="AC19" s="221" t="str">
        <f t="shared" si="13"/>
        <v/>
      </c>
      <c r="AD19" s="221" t="str">
        <f t="shared" si="13"/>
        <v/>
      </c>
      <c r="AE19" s="221" t="str">
        <f t="shared" si="13"/>
        <v/>
      </c>
      <c r="AF19" s="221" t="str">
        <f t="shared" si="13"/>
        <v/>
      </c>
      <c r="AG19" s="221" t="str">
        <f t="shared" si="13"/>
        <v/>
      </c>
      <c r="AH19" s="222" t="str">
        <f t="shared" si="13"/>
        <v/>
      </c>
      <c r="AI19" s="42" t="str">
        <f>IF(COUNT(B19:H19,I19,K19,M19,O19,Q19,S19,U19,#REF!)&gt;0,COUNT(B19:H19,I19,K19,M19,O19,Q19,S19,U19,#REF!),"")</f>
        <v/>
      </c>
      <c r="AJ19" s="51" t="str">
        <f t="shared" si="15"/>
        <v/>
      </c>
      <c r="AK19" s="216" t="str">
        <f t="shared" si="16"/>
        <v/>
      </c>
      <c r="AL19" s="226" t="str">
        <f t="shared" si="17"/>
        <v/>
      </c>
      <c r="AM19" s="46" t="str">
        <f t="shared" si="18"/>
        <v/>
      </c>
      <c r="AN19" s="47">
        <f t="shared" si="19"/>
        <v>0</v>
      </c>
      <c r="AO19" s="5" t="str">
        <f t="shared" si="20"/>
        <v/>
      </c>
      <c r="AP19" s="7" t="str">
        <f t="shared" si="21"/>
        <v/>
      </c>
      <c r="AR19"/>
    </row>
    <row r="20" spans="1:44" ht="18" customHeight="1" x14ac:dyDescent="0.4">
      <c r="A20" s="145"/>
      <c r="B20" s="48"/>
      <c r="C20" s="55"/>
      <c r="D20" s="54"/>
      <c r="E20" s="54"/>
      <c r="F20" s="54"/>
      <c r="G20" s="55"/>
      <c r="H20" s="54"/>
      <c r="I20" s="56"/>
      <c r="J20" s="57"/>
      <c r="K20" s="56"/>
      <c r="L20" s="57"/>
      <c r="M20" s="56"/>
      <c r="N20" s="57"/>
      <c r="O20" s="58"/>
      <c r="P20" s="59"/>
      <c r="Q20" s="56"/>
      <c r="R20" s="57"/>
      <c r="S20" s="58"/>
      <c r="T20" s="59"/>
      <c r="U20" s="56"/>
      <c r="V20" s="57"/>
      <c r="W20" s="95"/>
      <c r="X20" s="95"/>
      <c r="Y20" s="95"/>
      <c r="Z20" s="95"/>
      <c r="AA20" s="95"/>
      <c r="AB20" s="95"/>
      <c r="AC20" s="221" t="str">
        <f t="shared" si="13"/>
        <v/>
      </c>
      <c r="AD20" s="221" t="str">
        <f t="shared" si="13"/>
        <v/>
      </c>
      <c r="AE20" s="221" t="str">
        <f t="shared" si="13"/>
        <v/>
      </c>
      <c r="AF20" s="221" t="str">
        <f t="shared" si="13"/>
        <v/>
      </c>
      <c r="AG20" s="221" t="str">
        <f t="shared" si="13"/>
        <v/>
      </c>
      <c r="AH20" s="222" t="str">
        <f t="shared" si="13"/>
        <v/>
      </c>
      <c r="AI20" s="42" t="str">
        <f>IF(COUNT(B20:H20,I20,K20,M20,O20,Q20,S20,U20,#REF!)&gt;0,COUNT(B20:H20,I20,K20,M20,O20,Q20,S20,U20,#REF!),"")</f>
        <v/>
      </c>
      <c r="AJ20" s="51" t="str">
        <f t="shared" si="15"/>
        <v/>
      </c>
      <c r="AK20" s="216" t="str">
        <f t="shared" si="16"/>
        <v/>
      </c>
      <c r="AL20" s="226" t="str">
        <f t="shared" si="17"/>
        <v/>
      </c>
      <c r="AM20" s="46" t="str">
        <f t="shared" si="18"/>
        <v/>
      </c>
      <c r="AN20" s="47">
        <f t="shared" si="19"/>
        <v>0</v>
      </c>
      <c r="AO20" s="5" t="str">
        <f t="shared" si="20"/>
        <v/>
      </c>
      <c r="AP20" s="7" t="str">
        <f t="shared" si="21"/>
        <v/>
      </c>
      <c r="AR20"/>
    </row>
    <row r="21" spans="1:44" ht="18" customHeight="1" x14ac:dyDescent="0.4">
      <c r="A21" s="145"/>
      <c r="B21" s="48"/>
      <c r="C21" s="55"/>
      <c r="D21" s="54"/>
      <c r="E21" s="54"/>
      <c r="F21" s="54"/>
      <c r="G21" s="55"/>
      <c r="H21" s="54"/>
      <c r="I21" s="56"/>
      <c r="J21" s="57"/>
      <c r="K21" s="56"/>
      <c r="L21" s="57"/>
      <c r="M21" s="56"/>
      <c r="N21" s="57"/>
      <c r="O21" s="58"/>
      <c r="P21" s="59"/>
      <c r="Q21" s="56"/>
      <c r="R21" s="57"/>
      <c r="S21" s="58"/>
      <c r="T21" s="59"/>
      <c r="U21" s="56"/>
      <c r="V21" s="57"/>
      <c r="W21" s="95"/>
      <c r="X21" s="95"/>
      <c r="Y21" s="95"/>
      <c r="Z21" s="95"/>
      <c r="AA21" s="95"/>
      <c r="AB21" s="95"/>
      <c r="AC21" s="221" t="str">
        <f t="shared" si="13"/>
        <v/>
      </c>
      <c r="AD21" s="221" t="str">
        <f t="shared" si="13"/>
        <v/>
      </c>
      <c r="AE21" s="221" t="str">
        <f t="shared" si="13"/>
        <v/>
      </c>
      <c r="AF21" s="221" t="str">
        <f t="shared" si="13"/>
        <v/>
      </c>
      <c r="AG21" s="221" t="str">
        <f t="shared" si="13"/>
        <v/>
      </c>
      <c r="AH21" s="222" t="str">
        <f t="shared" si="13"/>
        <v/>
      </c>
      <c r="AI21" s="42" t="str">
        <f>IF(COUNT(B21:H21,I21,K21,M21,O21,Q21,S21,U21,#REF!)&gt;0,COUNT(B21:H21,I21,K21,M21,O21,Q21,S21,U21,#REF!),"")</f>
        <v/>
      </c>
      <c r="AJ21" s="51" t="str">
        <f t="shared" si="15"/>
        <v/>
      </c>
      <c r="AK21" s="216" t="str">
        <f t="shared" si="16"/>
        <v/>
      </c>
      <c r="AL21" s="226" t="str">
        <f t="shared" si="17"/>
        <v/>
      </c>
      <c r="AM21" s="46" t="str">
        <f t="shared" si="18"/>
        <v/>
      </c>
      <c r="AN21" s="47">
        <f t="shared" si="19"/>
        <v>0</v>
      </c>
      <c r="AO21" s="5" t="str">
        <f t="shared" si="20"/>
        <v/>
      </c>
      <c r="AP21" s="7" t="str">
        <f t="shared" si="21"/>
        <v/>
      </c>
      <c r="AR21"/>
    </row>
    <row r="22" spans="1:44" ht="18" customHeight="1" thickBot="1" x14ac:dyDescent="0.45">
      <c r="A22" s="146"/>
      <c r="B22" s="147"/>
      <c r="C22" s="148"/>
      <c r="D22" s="60"/>
      <c r="E22" s="60"/>
      <c r="F22" s="60"/>
      <c r="G22" s="61"/>
      <c r="H22" s="60"/>
      <c r="I22" s="62"/>
      <c r="J22" s="63"/>
      <c r="K22" s="62"/>
      <c r="L22" s="63"/>
      <c r="M22" s="62"/>
      <c r="N22" s="63"/>
      <c r="O22" s="64"/>
      <c r="P22" s="65"/>
      <c r="Q22" s="62"/>
      <c r="R22" s="63"/>
      <c r="S22" s="64"/>
      <c r="T22" s="65"/>
      <c r="U22" s="62"/>
      <c r="V22" s="63"/>
      <c r="W22" s="97"/>
      <c r="X22" s="97"/>
      <c r="Y22" s="97"/>
      <c r="Z22" s="97"/>
      <c r="AA22" s="97"/>
      <c r="AB22" s="97"/>
      <c r="AC22" s="223" t="str">
        <f t="shared" si="13"/>
        <v/>
      </c>
      <c r="AD22" s="223" t="str">
        <f t="shared" si="13"/>
        <v/>
      </c>
      <c r="AE22" s="223" t="str">
        <f t="shared" si="13"/>
        <v/>
      </c>
      <c r="AF22" s="223" t="str">
        <f t="shared" si="13"/>
        <v/>
      </c>
      <c r="AG22" s="223" t="str">
        <f t="shared" si="13"/>
        <v/>
      </c>
      <c r="AH22" s="224" t="str">
        <f t="shared" si="13"/>
        <v/>
      </c>
      <c r="AI22" s="225" t="str">
        <f>IF(COUNT(B22:H22,I22,K22,M22,O22,Q22,S22,U22,#REF!)&gt;0,COUNT(B22:H22,I22,K22,M22,O22,Q22,S22,U22,#REF!),"")</f>
        <v/>
      </c>
      <c r="AJ22" s="66" t="str">
        <f t="shared" si="15"/>
        <v/>
      </c>
      <c r="AK22" s="227" t="str">
        <f t="shared" si="16"/>
        <v/>
      </c>
      <c r="AL22" s="228" t="str">
        <f t="shared" si="17"/>
        <v/>
      </c>
      <c r="AM22" s="149" t="str">
        <f t="shared" si="18"/>
        <v/>
      </c>
      <c r="AN22" s="47">
        <f t="shared" si="19"/>
        <v>0</v>
      </c>
      <c r="AO22" s="5" t="str">
        <f t="shared" si="20"/>
        <v/>
      </c>
      <c r="AP22" s="7" t="str">
        <f t="shared" si="21"/>
        <v/>
      </c>
      <c r="AR22"/>
    </row>
    <row r="23" spans="1:44" ht="18" customHeight="1" x14ac:dyDescent="0.4">
      <c r="A23" s="83" t="s">
        <v>231</v>
      </c>
      <c r="B23" s="166">
        <v>192</v>
      </c>
      <c r="C23" s="167">
        <v>185</v>
      </c>
      <c r="D23" s="150">
        <v>188</v>
      </c>
      <c r="E23" s="150">
        <v>189</v>
      </c>
      <c r="F23" s="150">
        <v>189</v>
      </c>
      <c r="G23" s="151">
        <v>190</v>
      </c>
      <c r="H23" s="150">
        <v>191</v>
      </c>
      <c r="I23" s="152">
        <v>200</v>
      </c>
      <c r="J23" s="153">
        <v>14</v>
      </c>
      <c r="K23" s="152">
        <v>182</v>
      </c>
      <c r="L23" s="153">
        <v>7</v>
      </c>
      <c r="M23" s="152">
        <v>187</v>
      </c>
      <c r="N23" s="153">
        <v>6</v>
      </c>
      <c r="O23" s="154">
        <v>188</v>
      </c>
      <c r="P23" s="155">
        <v>8</v>
      </c>
      <c r="Q23" s="152">
        <v>191</v>
      </c>
      <c r="R23" s="153">
        <v>9</v>
      </c>
      <c r="S23" s="154">
        <v>191</v>
      </c>
      <c r="T23" s="155">
        <v>10</v>
      </c>
      <c r="U23" s="152">
        <v>191</v>
      </c>
      <c r="V23" s="153">
        <v>10</v>
      </c>
      <c r="W23" s="156"/>
      <c r="X23" s="157"/>
      <c r="Y23" s="156"/>
      <c r="Z23" s="157"/>
      <c r="AA23" s="156"/>
      <c r="AB23" s="156"/>
      <c r="AC23" s="212"/>
      <c r="AD23" s="212"/>
      <c r="AE23" s="212"/>
      <c r="AF23" s="212"/>
      <c r="AG23" s="212"/>
      <c r="AH23" s="212"/>
      <c r="AI23" s="68"/>
      <c r="AJ23" s="68"/>
      <c r="AK23" s="69"/>
      <c r="AL23" s="69"/>
      <c r="AM23" s="70"/>
      <c r="AN23" s="39"/>
      <c r="AO23" s="206"/>
      <c r="AP23" s="5"/>
      <c r="AR23"/>
    </row>
    <row r="24" spans="1:44" ht="18" customHeight="1" x14ac:dyDescent="0.4">
      <c r="A24" s="79" t="s">
        <v>232</v>
      </c>
      <c r="B24" s="158">
        <v>183</v>
      </c>
      <c r="C24" s="159">
        <v>180</v>
      </c>
      <c r="D24" s="158">
        <v>187</v>
      </c>
      <c r="E24" s="158">
        <v>183</v>
      </c>
      <c r="F24" s="158">
        <v>196</v>
      </c>
      <c r="G24" s="159">
        <v>190</v>
      </c>
      <c r="H24" s="158">
        <v>192</v>
      </c>
      <c r="I24" s="160">
        <v>193</v>
      </c>
      <c r="J24" s="161">
        <v>13</v>
      </c>
      <c r="K24" s="160">
        <v>189</v>
      </c>
      <c r="L24" s="161">
        <v>11</v>
      </c>
      <c r="M24" s="160">
        <v>197</v>
      </c>
      <c r="N24" s="161">
        <v>13</v>
      </c>
      <c r="O24" s="162">
        <v>191</v>
      </c>
      <c r="P24" s="163">
        <v>9</v>
      </c>
      <c r="Q24" s="160">
        <v>197</v>
      </c>
      <c r="R24" s="161">
        <v>9</v>
      </c>
      <c r="S24" s="162">
        <v>192</v>
      </c>
      <c r="T24" s="163">
        <v>12</v>
      </c>
      <c r="U24" s="160">
        <v>196</v>
      </c>
      <c r="V24" s="161">
        <v>10</v>
      </c>
      <c r="W24" s="164"/>
      <c r="X24" s="165"/>
      <c r="Y24" s="164"/>
      <c r="Z24" s="165"/>
      <c r="AA24" s="164"/>
      <c r="AB24" s="164"/>
      <c r="AC24" s="212"/>
      <c r="AD24" s="212"/>
      <c r="AE24" s="212"/>
      <c r="AF24" s="212"/>
      <c r="AG24" s="212"/>
      <c r="AH24" s="212"/>
      <c r="AI24" s="68"/>
      <c r="AJ24" s="68"/>
      <c r="AK24" s="69"/>
      <c r="AL24" s="69"/>
      <c r="AM24" s="70"/>
      <c r="AN24" s="39"/>
      <c r="AO24" s="206"/>
      <c r="AP24" s="5"/>
      <c r="AR24"/>
    </row>
    <row r="25" spans="1:44" ht="18" customHeight="1" thickBot="1" x14ac:dyDescent="0.45">
      <c r="A25" s="73" t="s">
        <v>21</v>
      </c>
      <c r="B25" s="67" t="str">
        <f t="shared" ref="B25:AB25" si="22">IF(B23&gt;B24,"W",IF(B23&lt;B24,"L",IF(B23&gt;0,"D"," ")))</f>
        <v>W</v>
      </c>
      <c r="C25" s="67" t="str">
        <f t="shared" si="22"/>
        <v>W</v>
      </c>
      <c r="D25" s="67" t="str">
        <f t="shared" si="22"/>
        <v>W</v>
      </c>
      <c r="E25" s="67" t="str">
        <f t="shared" si="22"/>
        <v>W</v>
      </c>
      <c r="F25" s="67" t="str">
        <f t="shared" si="22"/>
        <v>L</v>
      </c>
      <c r="G25" s="67" t="str">
        <f t="shared" si="22"/>
        <v>D</v>
      </c>
      <c r="H25" s="67" t="str">
        <f t="shared" si="22"/>
        <v>L</v>
      </c>
      <c r="I25" s="74" t="str">
        <f t="shared" si="22"/>
        <v>W</v>
      </c>
      <c r="J25" s="75" t="str">
        <f t="shared" si="22"/>
        <v>W</v>
      </c>
      <c r="K25" s="74" t="str">
        <f t="shared" si="22"/>
        <v>L</v>
      </c>
      <c r="L25" s="75" t="str">
        <f t="shared" si="22"/>
        <v>L</v>
      </c>
      <c r="M25" s="74" t="str">
        <f t="shared" si="22"/>
        <v>L</v>
      </c>
      <c r="N25" s="75" t="str">
        <f t="shared" si="22"/>
        <v>L</v>
      </c>
      <c r="O25" s="74" t="str">
        <f t="shared" si="22"/>
        <v>L</v>
      </c>
      <c r="P25" s="75" t="str">
        <f t="shared" si="22"/>
        <v>L</v>
      </c>
      <c r="Q25" s="74" t="str">
        <f t="shared" si="22"/>
        <v>L</v>
      </c>
      <c r="R25" s="75" t="str">
        <f t="shared" si="22"/>
        <v>D</v>
      </c>
      <c r="S25" s="74" t="str">
        <f t="shared" si="22"/>
        <v>L</v>
      </c>
      <c r="T25" s="75" t="str">
        <f t="shared" si="22"/>
        <v>L</v>
      </c>
      <c r="U25" s="74" t="str">
        <f t="shared" si="22"/>
        <v>L</v>
      </c>
      <c r="V25" s="75" t="str">
        <f t="shared" si="22"/>
        <v>D</v>
      </c>
      <c r="W25" s="67" t="str">
        <f t="shared" si="22"/>
        <v xml:space="preserve"> </v>
      </c>
      <c r="X25" s="207" t="str">
        <f t="shared" si="22"/>
        <v xml:space="preserve"> </v>
      </c>
      <c r="Y25" s="67"/>
      <c r="Z25" s="208"/>
      <c r="AA25" s="67" t="str">
        <f t="shared" si="22"/>
        <v xml:space="preserve"> </v>
      </c>
      <c r="AB25" s="67" t="str">
        <f t="shared" si="22"/>
        <v xml:space="preserve"> </v>
      </c>
      <c r="AC25" s="68"/>
      <c r="AD25" s="68"/>
      <c r="AE25" s="68"/>
      <c r="AF25" s="68"/>
      <c r="AG25" s="68"/>
      <c r="AH25" s="68"/>
      <c r="AI25" s="12"/>
      <c r="AJ25" s="12"/>
      <c r="AK25" s="12"/>
      <c r="AL25" s="9"/>
      <c r="AM25" s="9"/>
      <c r="AN25"/>
      <c r="AO25" s="206"/>
      <c r="AP25" s="5"/>
      <c r="AR25"/>
    </row>
    <row r="26" spans="1:44" ht="100" customHeight="1" x14ac:dyDescent="0.4">
      <c r="A26" s="84" t="s">
        <v>22</v>
      </c>
      <c r="B26" s="35" t="s">
        <v>8</v>
      </c>
      <c r="C26" s="86" t="s">
        <v>9</v>
      </c>
      <c r="D26" s="35" t="s">
        <v>10</v>
      </c>
      <c r="E26" s="86" t="s">
        <v>139</v>
      </c>
      <c r="F26" s="35" t="s">
        <v>106</v>
      </c>
      <c r="G26" s="86" t="s">
        <v>146</v>
      </c>
      <c r="H26" s="35" t="s">
        <v>11</v>
      </c>
      <c r="I26" s="253" t="s">
        <v>8</v>
      </c>
      <c r="J26" s="254"/>
      <c r="K26" s="253" t="s">
        <v>9</v>
      </c>
      <c r="L26" s="254"/>
      <c r="M26" s="253" t="s">
        <v>10</v>
      </c>
      <c r="N26" s="254"/>
      <c r="O26" s="253" t="s">
        <v>139</v>
      </c>
      <c r="P26" s="254"/>
      <c r="Q26" s="253" t="s">
        <v>106</v>
      </c>
      <c r="R26" s="254"/>
      <c r="S26" s="253" t="s">
        <v>146</v>
      </c>
      <c r="T26" s="254"/>
      <c r="U26" s="253" t="s">
        <v>11</v>
      </c>
      <c r="V26" s="254"/>
      <c r="W26" s="35"/>
      <c r="X26" s="86"/>
      <c r="Y26" s="35"/>
      <c r="Z26" s="86"/>
      <c r="AA26" s="35"/>
      <c r="AB26" s="35"/>
      <c r="AC26" s="213"/>
      <c r="AD26" s="213"/>
      <c r="AE26" s="213"/>
      <c r="AF26" s="213"/>
      <c r="AG26" s="213"/>
      <c r="AH26" s="213"/>
      <c r="AI26" s="36"/>
      <c r="AJ26" s="36"/>
      <c r="AK26" s="12"/>
      <c r="AL26" s="9"/>
      <c r="AM26" s="9"/>
      <c r="AN26"/>
      <c r="AO26" s="206"/>
      <c r="AP26" s="5"/>
      <c r="AR26"/>
    </row>
    <row r="27" spans="1:44" ht="18" customHeight="1" thickBot="1" x14ac:dyDescent="0.45">
      <c r="A27" s="71" t="s">
        <v>23</v>
      </c>
      <c r="B27" s="67" t="s">
        <v>230</v>
      </c>
      <c r="C27" s="72" t="s">
        <v>212</v>
      </c>
      <c r="D27" s="67" t="s">
        <v>212</v>
      </c>
      <c r="E27" s="72" t="s">
        <v>230</v>
      </c>
      <c r="F27" s="67" t="s">
        <v>230</v>
      </c>
      <c r="G27" s="72" t="s">
        <v>230</v>
      </c>
      <c r="H27" s="67" t="s">
        <v>212</v>
      </c>
      <c r="I27" s="240" t="s">
        <v>212</v>
      </c>
      <c r="J27" s="241"/>
      <c r="K27" s="240" t="s">
        <v>230</v>
      </c>
      <c r="L27" s="241"/>
      <c r="M27" s="240" t="s">
        <v>230</v>
      </c>
      <c r="N27" s="241"/>
      <c r="O27" s="240" t="s">
        <v>212</v>
      </c>
      <c r="P27" s="241"/>
      <c r="Q27" s="240" t="s">
        <v>212</v>
      </c>
      <c r="R27" s="241"/>
      <c r="S27" s="240" t="s">
        <v>212</v>
      </c>
      <c r="T27" s="241"/>
      <c r="U27" s="240" t="s">
        <v>230</v>
      </c>
      <c r="V27" s="241"/>
      <c r="W27" s="67"/>
      <c r="X27" s="72"/>
      <c r="Y27" s="67"/>
      <c r="Z27" s="72"/>
      <c r="AA27" s="67"/>
      <c r="AB27" s="67"/>
      <c r="AC27" s="68"/>
      <c r="AD27" s="68"/>
      <c r="AE27" s="68"/>
      <c r="AF27" s="68"/>
      <c r="AG27" s="68"/>
      <c r="AH27" s="68"/>
      <c r="AI27" s="12"/>
      <c r="AJ27" s="12"/>
      <c r="AK27" s="12"/>
      <c r="AL27" s="9"/>
      <c r="AM27" s="9"/>
      <c r="AN27"/>
      <c r="AO27" s="206"/>
      <c r="AP27" s="5"/>
      <c r="AR27"/>
    </row>
    <row r="28" spans="1:44" ht="42" customHeight="1" thickBot="1" x14ac:dyDescent="0.45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42"/>
      <c r="X28" s="242"/>
      <c r="Y28" s="242"/>
      <c r="Z28" s="242"/>
      <c r="AA28" s="242"/>
      <c r="AB28" s="242"/>
      <c r="AC28" s="214"/>
      <c r="AD28" s="214"/>
      <c r="AE28" s="214"/>
      <c r="AF28" s="214"/>
      <c r="AG28" s="214"/>
      <c r="AH28" s="214"/>
      <c r="AI28" s="206"/>
      <c r="AJ28" s="206"/>
      <c r="AK28" s="206"/>
      <c r="AL28" s="206"/>
      <c r="AM28" s="206"/>
    </row>
    <row r="29" spans="1:44" ht="12.75" hidden="1" customHeight="1" x14ac:dyDescent="0.4">
      <c r="A29" t="s">
        <v>239</v>
      </c>
      <c r="B29" s="10">
        <f>IF(B25="W",1,0)</f>
        <v>1</v>
      </c>
      <c r="C29" s="10">
        <f t="shared" ref="C29:H29" si="23">IF(C25="W",1,0)</f>
        <v>1</v>
      </c>
      <c r="D29" s="10">
        <f t="shared" si="23"/>
        <v>1</v>
      </c>
      <c r="E29" s="10">
        <f t="shared" si="23"/>
        <v>1</v>
      </c>
      <c r="F29" s="10">
        <f t="shared" si="23"/>
        <v>0</v>
      </c>
      <c r="G29" s="10">
        <f t="shared" si="23"/>
        <v>0</v>
      </c>
      <c r="H29" s="10">
        <f t="shared" si="23"/>
        <v>0</v>
      </c>
      <c r="I29" s="10">
        <f>IF(I25="W",1,0)</f>
        <v>1</v>
      </c>
      <c r="J29" s="10"/>
      <c r="K29" s="10">
        <f>IF(K25="W",1,0)</f>
        <v>0</v>
      </c>
      <c r="L29" s="10"/>
      <c r="M29" s="10">
        <f>IF(M25="W",1,0)</f>
        <v>0</v>
      </c>
      <c r="N29" s="10"/>
      <c r="O29" s="10">
        <f>IF(O25="W",1,0)</f>
        <v>0</v>
      </c>
      <c r="P29" s="10"/>
      <c r="Q29" s="10">
        <f>IF(Q25="W",1,0)</f>
        <v>0</v>
      </c>
      <c r="R29" s="10"/>
      <c r="S29" s="10">
        <f>IF(S25="W",1,0)</f>
        <v>0</v>
      </c>
      <c r="T29" s="10"/>
      <c r="U29" s="10">
        <f>IF(U25="W",1,0)</f>
        <v>0</v>
      </c>
      <c r="V29" s="10"/>
      <c r="W29" s="10">
        <f>IF(W25="W",1,0)</f>
        <v>0</v>
      </c>
      <c r="X29" s="10">
        <f t="shared" ref="X29:AB29" si="24">IF(X25="W",1,0)</f>
        <v>0</v>
      </c>
      <c r="Y29" s="10">
        <f t="shared" si="24"/>
        <v>0</v>
      </c>
      <c r="Z29" s="10">
        <f t="shared" si="24"/>
        <v>0</v>
      </c>
      <c r="AA29" s="10">
        <f t="shared" si="24"/>
        <v>0</v>
      </c>
      <c r="AB29" s="10">
        <f t="shared" si="24"/>
        <v>0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06"/>
    </row>
    <row r="30" spans="1:44" ht="12.75" hidden="1" customHeight="1" x14ac:dyDescent="0.4">
      <c r="A30" t="s">
        <v>240</v>
      </c>
      <c r="B30" s="10">
        <f>IF(B25="D",1,0)</f>
        <v>0</v>
      </c>
      <c r="C30" s="10">
        <f t="shared" ref="C30:H30" si="25">IF(C25="D",1,0)</f>
        <v>0</v>
      </c>
      <c r="D30" s="10">
        <f t="shared" si="25"/>
        <v>0</v>
      </c>
      <c r="E30" s="10">
        <f t="shared" si="25"/>
        <v>0</v>
      </c>
      <c r="F30" s="10">
        <f t="shared" si="25"/>
        <v>0</v>
      </c>
      <c r="G30" s="10">
        <f t="shared" si="25"/>
        <v>1</v>
      </c>
      <c r="H30" s="10">
        <f t="shared" si="25"/>
        <v>0</v>
      </c>
      <c r="I30" s="10">
        <f>IF(I25="D",1,0)</f>
        <v>0</v>
      </c>
      <c r="J30" s="10"/>
      <c r="K30" s="10">
        <f>IF(K25="D",1,0)</f>
        <v>0</v>
      </c>
      <c r="L30" s="10"/>
      <c r="M30" s="10">
        <f>IF(M25="D",1,0)</f>
        <v>0</v>
      </c>
      <c r="N30" s="10"/>
      <c r="O30" s="10">
        <f>IF(O25="D",1,0)</f>
        <v>0</v>
      </c>
      <c r="P30" s="10"/>
      <c r="Q30" s="10">
        <f>IF(Q25="D",1,0)</f>
        <v>0</v>
      </c>
      <c r="R30" s="10"/>
      <c r="S30" s="10">
        <f>IF(S25="D",1,0)</f>
        <v>0</v>
      </c>
      <c r="T30" s="10"/>
      <c r="U30" s="10">
        <f>IF(U25="D",1,0)</f>
        <v>0</v>
      </c>
      <c r="V30" s="10"/>
      <c r="W30" s="10">
        <f>IF(W25="D",1,0)</f>
        <v>0</v>
      </c>
      <c r="X30" s="10">
        <f t="shared" ref="X30:AB30" si="26">IF(X25="D",1,0)</f>
        <v>0</v>
      </c>
      <c r="Y30" s="10">
        <f t="shared" si="26"/>
        <v>0</v>
      </c>
      <c r="Z30" s="10">
        <f t="shared" si="26"/>
        <v>0</v>
      </c>
      <c r="AA30" s="10">
        <f t="shared" si="26"/>
        <v>0</v>
      </c>
      <c r="AB30" s="10">
        <f t="shared" si="26"/>
        <v>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206"/>
    </row>
    <row r="31" spans="1:44" ht="12.75" hidden="1" customHeight="1" x14ac:dyDescent="0.4">
      <c r="A31" t="s">
        <v>24</v>
      </c>
      <c r="B31" s="10"/>
      <c r="C31" s="10"/>
      <c r="D31" s="10"/>
      <c r="E31" s="10"/>
      <c r="F31" s="10"/>
      <c r="G31" s="10"/>
      <c r="H31" s="10"/>
      <c r="I31" s="10"/>
      <c r="J31" s="10">
        <f t="shared" ref="J31:V31" si="27">IF(J25="W",1,0)</f>
        <v>1</v>
      </c>
      <c r="K31" s="10"/>
      <c r="L31" s="10">
        <f t="shared" si="27"/>
        <v>0</v>
      </c>
      <c r="M31" s="10"/>
      <c r="N31" s="10">
        <f t="shared" si="27"/>
        <v>0</v>
      </c>
      <c r="O31" s="10"/>
      <c r="P31" s="10">
        <f t="shared" si="27"/>
        <v>0</v>
      </c>
      <c r="Q31" s="10"/>
      <c r="R31" s="10">
        <f t="shared" si="27"/>
        <v>0</v>
      </c>
      <c r="S31" s="10"/>
      <c r="T31" s="10">
        <f t="shared" si="27"/>
        <v>0</v>
      </c>
      <c r="U31" s="10"/>
      <c r="V31" s="10">
        <f t="shared" si="27"/>
        <v>0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206"/>
    </row>
    <row r="32" spans="1:44" ht="12.75" hidden="1" customHeight="1" x14ac:dyDescent="0.4">
      <c r="A32" t="s">
        <v>25</v>
      </c>
      <c r="B32" s="10"/>
      <c r="C32" s="10"/>
      <c r="D32" s="10"/>
      <c r="E32" s="10"/>
      <c r="F32" s="10"/>
      <c r="G32" s="10"/>
      <c r="H32" s="10"/>
      <c r="I32" s="10"/>
      <c r="J32" s="10">
        <f t="shared" ref="J32:V32" si="28">IF(J25="D",1,0)</f>
        <v>0</v>
      </c>
      <c r="K32" s="10"/>
      <c r="L32" s="10">
        <f t="shared" si="28"/>
        <v>0</v>
      </c>
      <c r="M32" s="10"/>
      <c r="N32" s="10">
        <f t="shared" si="28"/>
        <v>0</v>
      </c>
      <c r="O32" s="10"/>
      <c r="P32" s="10">
        <f t="shared" si="28"/>
        <v>0</v>
      </c>
      <c r="Q32" s="10"/>
      <c r="R32" s="10">
        <f t="shared" si="28"/>
        <v>1</v>
      </c>
      <c r="S32" s="10"/>
      <c r="T32" s="10">
        <f t="shared" si="28"/>
        <v>0</v>
      </c>
      <c r="U32" s="10"/>
      <c r="V32" s="10">
        <f t="shared" si="28"/>
        <v>1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06"/>
    </row>
    <row r="33" spans="1:44" ht="12.75" hidden="1" customHeight="1" x14ac:dyDescent="0.4">
      <c r="A33" t="s">
        <v>241</v>
      </c>
      <c r="B33" s="10">
        <f>B23</f>
        <v>192</v>
      </c>
      <c r="C33" s="10">
        <f t="shared" ref="C33:U33" si="29">C23</f>
        <v>185</v>
      </c>
      <c r="D33" s="10">
        <f t="shared" si="29"/>
        <v>188</v>
      </c>
      <c r="E33" s="10">
        <f t="shared" si="29"/>
        <v>189</v>
      </c>
      <c r="F33" s="10">
        <f t="shared" si="29"/>
        <v>189</v>
      </c>
      <c r="G33" s="10">
        <f t="shared" si="29"/>
        <v>190</v>
      </c>
      <c r="H33" s="10">
        <f t="shared" si="29"/>
        <v>191</v>
      </c>
      <c r="I33" s="10">
        <f t="shared" si="29"/>
        <v>200</v>
      </c>
      <c r="J33" s="10"/>
      <c r="K33" s="10">
        <f t="shared" si="29"/>
        <v>182</v>
      </c>
      <c r="L33" s="10"/>
      <c r="M33" s="10">
        <f t="shared" si="29"/>
        <v>187</v>
      </c>
      <c r="N33" s="10"/>
      <c r="O33" s="10">
        <f t="shared" si="29"/>
        <v>188</v>
      </c>
      <c r="P33" s="10"/>
      <c r="Q33" s="10">
        <f t="shared" si="29"/>
        <v>191</v>
      </c>
      <c r="R33" s="10"/>
      <c r="S33" s="10">
        <f t="shared" si="29"/>
        <v>191</v>
      </c>
      <c r="T33" s="10"/>
      <c r="U33" s="10">
        <f t="shared" si="29"/>
        <v>191</v>
      </c>
      <c r="V33" s="10"/>
      <c r="W33" s="10">
        <f>W23</f>
        <v>0</v>
      </c>
      <c r="X33" s="10">
        <f t="shared" ref="X33:AB33" si="30">X23</f>
        <v>0</v>
      </c>
      <c r="Y33" s="10">
        <f t="shared" si="30"/>
        <v>0</v>
      </c>
      <c r="Z33" s="10">
        <f t="shared" si="30"/>
        <v>0</v>
      </c>
      <c r="AA33" s="10">
        <f t="shared" si="30"/>
        <v>0</v>
      </c>
      <c r="AB33" s="10">
        <f t="shared" si="30"/>
        <v>0</v>
      </c>
      <c r="AC33" s="10"/>
      <c r="AD33" s="10"/>
      <c r="AE33" s="10"/>
      <c r="AF33" s="10"/>
      <c r="AG33" s="10"/>
      <c r="AH33" s="10"/>
      <c r="AI33" s="10"/>
      <c r="AM33" s="13"/>
      <c r="AN33" s="13"/>
      <c r="AO33" s="8"/>
    </row>
    <row r="34" spans="1:44" ht="12.75" hidden="1" customHeight="1" x14ac:dyDescent="0.4">
      <c r="A34" t="s">
        <v>26</v>
      </c>
      <c r="J34" s="10">
        <f>J23</f>
        <v>14</v>
      </c>
      <c r="L34" s="10">
        <f>L23</f>
        <v>7</v>
      </c>
      <c r="N34" s="10">
        <f>N23</f>
        <v>6</v>
      </c>
      <c r="O34" s="10"/>
      <c r="P34" s="10">
        <f t="shared" ref="P34:V34" si="31">P23</f>
        <v>8</v>
      </c>
      <c r="Q34" s="10"/>
      <c r="R34" s="10">
        <f t="shared" si="31"/>
        <v>9</v>
      </c>
      <c r="S34" s="10"/>
      <c r="T34" s="10">
        <f t="shared" si="31"/>
        <v>10</v>
      </c>
      <c r="U34" s="10"/>
      <c r="V34" s="10">
        <f t="shared" si="31"/>
        <v>10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J34" s="10"/>
      <c r="AM34" s="13"/>
      <c r="AN34" s="13"/>
      <c r="AO34" s="8"/>
    </row>
    <row r="35" spans="1:44" ht="13.5" hidden="1" customHeight="1" thickBot="1" x14ac:dyDescent="0.45">
      <c r="B35" s="10">
        <f t="shared" ref="B35:H35" si="32">MIN(COUNT(B3:B22),11)</f>
        <v>9</v>
      </c>
      <c r="C35" s="10">
        <f t="shared" si="32"/>
        <v>8</v>
      </c>
      <c r="D35" s="10">
        <f t="shared" si="32"/>
        <v>11</v>
      </c>
      <c r="E35" s="10">
        <f>MIN(COUNT(E3:E22),11)</f>
        <v>9</v>
      </c>
      <c r="F35" s="10">
        <f t="shared" si="32"/>
        <v>10</v>
      </c>
      <c r="G35" s="10">
        <f t="shared" si="32"/>
        <v>9</v>
      </c>
      <c r="H35" s="10">
        <f t="shared" si="32"/>
        <v>11</v>
      </c>
      <c r="I35" s="10">
        <f>MIN(COUNT(I3:I22),11)</f>
        <v>9</v>
      </c>
      <c r="J35" s="10"/>
      <c r="K35" s="10">
        <f>MIN(COUNT(K3:K22),11)</f>
        <v>8</v>
      </c>
      <c r="L35" s="10"/>
      <c r="M35" s="10">
        <f>MIN(COUNT(M3:M22),11)</f>
        <v>9</v>
      </c>
      <c r="N35" s="10"/>
      <c r="O35" s="10">
        <f>MIN(COUNT(O3:O22),11)</f>
        <v>10</v>
      </c>
      <c r="P35" s="10"/>
      <c r="Q35" s="10">
        <f>MIN(COUNT(Q3:Q22),11)</f>
        <v>9</v>
      </c>
      <c r="R35" s="10"/>
      <c r="S35" s="10">
        <f>MIN(COUNT(S3:S22),11)</f>
        <v>10</v>
      </c>
      <c r="T35" s="10"/>
      <c r="U35" s="10">
        <f>MIN(COUNT(U3:U22),11)</f>
        <v>11</v>
      </c>
      <c r="V35" s="10"/>
      <c r="W35" s="10">
        <f>MIN(COUNT(W3:W22),11)</f>
        <v>0</v>
      </c>
      <c r="X35" s="10">
        <f>MIN(COUNT(X3:X22),11)</f>
        <v>0</v>
      </c>
      <c r="Y35" s="10">
        <f t="shared" ref="Y35:Z35" si="33">MIN(COUNT(Y3:Y22),11)</f>
        <v>0</v>
      </c>
      <c r="Z35" s="10">
        <f t="shared" si="33"/>
        <v>0</v>
      </c>
      <c r="AA35" s="10">
        <f>MIN(COUNT(AA3:AA22),11)</f>
        <v>0</v>
      </c>
      <c r="AB35" s="10">
        <f>MIN(COUNT(AB3:AB22),11)</f>
        <v>0</v>
      </c>
      <c r="AC35" s="10"/>
      <c r="AD35" s="10"/>
      <c r="AE35" s="10"/>
      <c r="AF35" s="10"/>
      <c r="AG35" s="10"/>
      <c r="AH35" s="10"/>
      <c r="AI35" s="10"/>
      <c r="AK35" s="10"/>
      <c r="AL35" s="10"/>
      <c r="AN35" s="13">
        <f>COUNTA(A3:A22)</f>
        <v>12</v>
      </c>
      <c r="AO35" s="8"/>
      <c r="AR35"/>
    </row>
    <row r="36" spans="1:44" ht="18" customHeight="1" thickBot="1" x14ac:dyDescent="0.45">
      <c r="A36" s="37"/>
      <c r="B36" s="211" t="s">
        <v>27</v>
      </c>
      <c r="C36" s="219" t="s">
        <v>28</v>
      </c>
      <c r="D36" s="219" t="s">
        <v>29</v>
      </c>
      <c r="E36" s="219" t="s">
        <v>30</v>
      </c>
      <c r="F36" s="220" t="s">
        <v>31</v>
      </c>
      <c r="G36" s="243"/>
      <c r="H36" s="244"/>
      <c r="I36" s="68"/>
    </row>
    <row r="37" spans="1:44" ht="18" customHeight="1" x14ac:dyDescent="0.4">
      <c r="A37" s="40" t="s">
        <v>32</v>
      </c>
      <c r="B37" s="121">
        <f>COUNTIF(B33:V33,"&gt;0")</f>
        <v>14</v>
      </c>
      <c r="C37" s="218">
        <f>SUM(B29:V29)</f>
        <v>5</v>
      </c>
      <c r="D37" s="218">
        <f>SUM(B30:V30)</f>
        <v>1</v>
      </c>
      <c r="E37" s="218">
        <f>B37-C37-D37</f>
        <v>8</v>
      </c>
      <c r="F37" s="122">
        <f>C37*2+D37</f>
        <v>11</v>
      </c>
      <c r="G37" s="245">
        <f>IF(B37&gt;0,SUM(B33:V33)/B37,0)</f>
        <v>189.57142857142858</v>
      </c>
      <c r="H37" s="246"/>
      <c r="I37" s="124" t="s">
        <v>5</v>
      </c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</row>
    <row r="38" spans="1:44" ht="18" customHeight="1" x14ac:dyDescent="0.4">
      <c r="A38" s="54" t="s">
        <v>117</v>
      </c>
      <c r="B38" s="58">
        <f>COUNTIF(I34:V34,"&gt;0")</f>
        <v>7</v>
      </c>
      <c r="C38" s="215">
        <f>SUM(I31:AJ31)</f>
        <v>1</v>
      </c>
      <c r="D38" s="215">
        <f>SUM(I32:V32)</f>
        <v>2</v>
      </c>
      <c r="E38" s="215">
        <f>B38-C38-D38</f>
        <v>4</v>
      </c>
      <c r="F38" s="59">
        <f>C38*2+D38</f>
        <v>4</v>
      </c>
      <c r="G38" s="247">
        <f>IF(B38&gt;0,J23+L23+N23+P23+R23+T23+V23+-J24-L24-N24-P24-R24-T24-V24,0)</f>
        <v>-13</v>
      </c>
      <c r="H38" s="248"/>
      <c r="I38" s="124" t="s">
        <v>165</v>
      </c>
    </row>
    <row r="39" spans="1:44" ht="18" customHeight="1" thickBot="1" x14ac:dyDescent="0.45">
      <c r="A39" s="67" t="s">
        <v>238</v>
      </c>
      <c r="B39" s="76">
        <f>COUNTIF(W33:AB33,"&gt;0")</f>
        <v>0</v>
      </c>
      <c r="C39" s="217">
        <f>SUM(W29:AB29)</f>
        <v>0</v>
      </c>
      <c r="D39" s="217">
        <f>SUM(W30:AB30)</f>
        <v>0</v>
      </c>
      <c r="E39" s="217">
        <f>B39-C39-D39</f>
        <v>0</v>
      </c>
      <c r="F39" s="77">
        <f>C39*2+D39</f>
        <v>0</v>
      </c>
      <c r="G39" s="249">
        <f>IF(B39&gt;0,SUM(W33:AB33)/B39,0)</f>
        <v>0</v>
      </c>
      <c r="H39" s="250"/>
      <c r="I39" s="124" t="s">
        <v>5</v>
      </c>
    </row>
  </sheetData>
  <sortState ref="A3:AP14">
    <sortCondition descending="1" ref="AN3:AN14"/>
    <sortCondition descending="1" ref="A3:A14"/>
  </sortState>
  <mergeCells count="30">
    <mergeCell ref="B1:H1"/>
    <mergeCell ref="I1:V1"/>
    <mergeCell ref="W1:AB1"/>
    <mergeCell ref="I2:J2"/>
    <mergeCell ref="K2:L2"/>
    <mergeCell ref="M2:N2"/>
    <mergeCell ref="O2:P2"/>
    <mergeCell ref="Q2:R2"/>
    <mergeCell ref="S2:T2"/>
    <mergeCell ref="U2:V2"/>
    <mergeCell ref="AI2:AJ2"/>
    <mergeCell ref="I26:J26"/>
    <mergeCell ref="K26:L26"/>
    <mergeCell ref="M26:N26"/>
    <mergeCell ref="O26:P26"/>
    <mergeCell ref="Q26:R26"/>
    <mergeCell ref="S26:T26"/>
    <mergeCell ref="U26:V26"/>
    <mergeCell ref="G39:H39"/>
    <mergeCell ref="I27:J27"/>
    <mergeCell ref="K27:L27"/>
    <mergeCell ref="M27:N27"/>
    <mergeCell ref="O27:P27"/>
    <mergeCell ref="U27:V27"/>
    <mergeCell ref="W28:AB28"/>
    <mergeCell ref="G36:H36"/>
    <mergeCell ref="G37:H37"/>
    <mergeCell ref="G38:H38"/>
    <mergeCell ref="Q27:R27"/>
    <mergeCell ref="S27:T27"/>
  </mergeCells>
  <printOptions horizontalCentered="1" verticalCentered="1"/>
  <pageMargins left="0.19685039370078741" right="0.19685039370078741" top="1.0236220472440944" bottom="0.27559055118110237" header="0.31496062992125984" footer="0.51181102362204722"/>
  <pageSetup paperSize="9" scale="78" firstPageNumber="0" orientation="landscape" horizontalDpi="300" verticalDpi="300" r:id="rId1"/>
  <headerFooter alignWithMargins="0">
    <oddHeader>&amp;C&amp;"Century Gothic,Bold"&amp;28&amp;A Averages 2019-2020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D190-CFD1-4C9F-BC69-C1AA09856A46}">
  <sheetPr>
    <pageSetUpPr fitToPage="1"/>
  </sheetPr>
  <dimension ref="A1:AR39"/>
  <sheetViews>
    <sheetView zoomScale="90" zoomScaleNormal="90" workbookViewId="0">
      <pane xSplit="1" topLeftCell="B1" activePane="topRight" state="frozen"/>
      <selection activeCell="N44" sqref="N44"/>
      <selection pane="topRight" activeCell="A3" sqref="A3:AP14"/>
    </sheetView>
  </sheetViews>
  <sheetFormatPr defaultRowHeight="12.3" x14ac:dyDescent="0.4"/>
  <cols>
    <col min="1" max="1" width="20.71875" customWidth="1"/>
    <col min="2" max="8" width="5.71875" customWidth="1"/>
    <col min="9" max="9" width="3.71875" customWidth="1"/>
    <col min="10" max="10" width="2.71875" customWidth="1"/>
    <col min="11" max="11" width="3.71875" customWidth="1"/>
    <col min="12" max="12" width="2.71875" customWidth="1"/>
    <col min="13" max="13" width="3.71875" customWidth="1"/>
    <col min="14" max="14" width="2.71875" customWidth="1"/>
    <col min="15" max="15" width="3.71875" customWidth="1"/>
    <col min="16" max="16" width="2.71875" customWidth="1"/>
    <col min="17" max="17" width="3.71875" customWidth="1"/>
    <col min="18" max="18" width="2.71875" customWidth="1"/>
    <col min="19" max="19" width="3.71875" customWidth="1"/>
    <col min="20" max="20" width="2.71875" customWidth="1"/>
    <col min="21" max="21" width="3.71875" customWidth="1"/>
    <col min="22" max="22" width="2.71875" customWidth="1"/>
    <col min="23" max="28" width="5.71875" customWidth="1"/>
    <col min="29" max="34" width="5.71875" hidden="1" customWidth="1"/>
    <col min="35" max="36" width="4.71875" customWidth="1"/>
    <col min="37" max="37" width="8.71875" customWidth="1"/>
    <col min="38" max="38" width="9.71875" customWidth="1"/>
    <col min="39" max="39" width="8.71875" customWidth="1"/>
    <col min="40" max="40" width="9.27734375" style="206" bestFit="1" customWidth="1"/>
    <col min="41" max="41" width="11.38671875" bestFit="1" customWidth="1"/>
    <col min="42" max="42" width="9.38671875" bestFit="1" customWidth="1"/>
    <col min="43" max="43" width="8.71875" customWidth="1"/>
    <col min="44" max="44" width="12.71875" style="5" customWidth="1"/>
  </cols>
  <sheetData>
    <row r="1" spans="1:44" ht="12.6" thickBot="1" x14ac:dyDescent="0.45">
      <c r="B1" s="255" t="s">
        <v>242</v>
      </c>
      <c r="C1" s="256"/>
      <c r="D1" s="256"/>
      <c r="E1" s="256"/>
      <c r="F1" s="256"/>
      <c r="G1" s="256"/>
      <c r="H1" s="256"/>
      <c r="I1" s="255" t="s">
        <v>247</v>
      </c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7"/>
      <c r="W1" s="256" t="s">
        <v>246</v>
      </c>
      <c r="X1" s="256"/>
      <c r="Y1" s="256"/>
      <c r="Z1" s="256"/>
      <c r="AA1" s="256"/>
      <c r="AB1" s="257"/>
      <c r="AC1" s="12"/>
      <c r="AD1" s="12"/>
      <c r="AE1" s="12"/>
      <c r="AF1" s="12"/>
      <c r="AG1" s="12"/>
      <c r="AH1" s="12"/>
    </row>
    <row r="2" spans="1:44" ht="12.6" thickBot="1" x14ac:dyDescent="0.45">
      <c r="A2" s="34"/>
      <c r="B2" s="37">
        <v>1</v>
      </c>
      <c r="C2" s="211">
        <v>2</v>
      </c>
      <c r="D2" s="37">
        <v>3</v>
      </c>
      <c r="E2" s="211">
        <v>4</v>
      </c>
      <c r="F2" s="37">
        <v>5</v>
      </c>
      <c r="G2" s="211">
        <v>6</v>
      </c>
      <c r="H2" s="37">
        <v>7</v>
      </c>
      <c r="I2" s="251">
        <v>8</v>
      </c>
      <c r="J2" s="252"/>
      <c r="K2" s="251">
        <v>9</v>
      </c>
      <c r="L2" s="252"/>
      <c r="M2" s="251">
        <v>10</v>
      </c>
      <c r="N2" s="252"/>
      <c r="O2" s="251">
        <v>11</v>
      </c>
      <c r="P2" s="252"/>
      <c r="Q2" s="251">
        <v>12</v>
      </c>
      <c r="R2" s="252"/>
      <c r="S2" s="251">
        <v>13</v>
      </c>
      <c r="T2" s="252"/>
      <c r="U2" s="251">
        <v>14</v>
      </c>
      <c r="V2" s="252"/>
      <c r="W2" s="37">
        <v>1</v>
      </c>
      <c r="X2" s="37">
        <v>2</v>
      </c>
      <c r="Y2" s="37">
        <v>3</v>
      </c>
      <c r="Z2" s="37">
        <v>4</v>
      </c>
      <c r="AA2" s="37">
        <v>5</v>
      </c>
      <c r="AB2" s="37">
        <v>6</v>
      </c>
      <c r="AC2" s="209"/>
      <c r="AD2" s="209"/>
      <c r="AE2" s="209"/>
      <c r="AF2" s="209"/>
      <c r="AG2" s="209"/>
      <c r="AH2" s="37"/>
      <c r="AI2" s="251" t="s">
        <v>83</v>
      </c>
      <c r="AJ2" s="252"/>
      <c r="AK2" s="37" t="s">
        <v>5</v>
      </c>
      <c r="AL2" s="210" t="s">
        <v>4</v>
      </c>
      <c r="AM2" s="37" t="s">
        <v>12</v>
      </c>
      <c r="AN2" s="39" t="s">
        <v>13</v>
      </c>
      <c r="AO2" s="5" t="s">
        <v>14</v>
      </c>
      <c r="AP2" t="s">
        <v>15</v>
      </c>
      <c r="AR2"/>
    </row>
    <row r="3" spans="1:44" ht="18" customHeight="1" x14ac:dyDescent="0.4">
      <c r="A3" s="78" t="s">
        <v>33</v>
      </c>
      <c r="B3" s="40">
        <v>28</v>
      </c>
      <c r="C3" s="41">
        <v>30</v>
      </c>
      <c r="D3" s="40"/>
      <c r="E3" s="40">
        <v>29</v>
      </c>
      <c r="F3" s="40">
        <v>29</v>
      </c>
      <c r="G3" s="41">
        <v>28</v>
      </c>
      <c r="H3" s="40">
        <v>29</v>
      </c>
      <c r="I3" s="42">
        <v>30</v>
      </c>
      <c r="J3" s="43">
        <v>2</v>
      </c>
      <c r="K3" s="42">
        <v>28</v>
      </c>
      <c r="L3" s="43">
        <v>0</v>
      </c>
      <c r="M3" s="42">
        <v>29</v>
      </c>
      <c r="N3" s="43">
        <v>1</v>
      </c>
      <c r="O3" s="44">
        <v>30</v>
      </c>
      <c r="P3" s="45">
        <v>2</v>
      </c>
      <c r="Q3" s="42">
        <v>30</v>
      </c>
      <c r="R3" s="43">
        <v>2</v>
      </c>
      <c r="S3" s="44">
        <v>30</v>
      </c>
      <c r="T3" s="45">
        <v>2</v>
      </c>
      <c r="U3" s="42">
        <v>29</v>
      </c>
      <c r="V3" s="43">
        <v>1</v>
      </c>
      <c r="W3" s="96"/>
      <c r="X3" s="96"/>
      <c r="Y3" s="96"/>
      <c r="Z3" s="96"/>
      <c r="AA3" s="96"/>
      <c r="AB3" s="96"/>
      <c r="AC3" s="221" t="str">
        <f t="shared" ref="AC3:AC14" si="0">IF(W3&gt;0,INT(W3),"")</f>
        <v/>
      </c>
      <c r="AD3" s="221" t="str">
        <f t="shared" ref="AD3:AD14" si="1">IF(X3&gt;0,INT(X3),"")</f>
        <v/>
      </c>
      <c r="AE3" s="221" t="str">
        <f t="shared" ref="AE3:AE14" si="2">IF(Y3&gt;0,INT(Y3),"")</f>
        <v/>
      </c>
      <c r="AF3" s="221" t="str">
        <f t="shared" ref="AF3:AF14" si="3">IF(Z3&gt;0,INT(Z3),"")</f>
        <v/>
      </c>
      <c r="AG3" s="221" t="str">
        <f t="shared" ref="AG3:AG14" si="4">IF(AA3&gt;0,INT(AA3),"")</f>
        <v/>
      </c>
      <c r="AH3" s="222" t="str">
        <f t="shared" ref="AH3:AH14" si="5">IF(AB3&gt;0,INT(AB3),"")</f>
        <v/>
      </c>
      <c r="AI3" s="42">
        <f>IF(COUNT(B3:H3,I3,K3,M3,O3,Q3,S3,U3,#REF!)&gt;0,COUNT(B3:H3,I3,K3,M3,O3,Q3,S3,U3,#REF!),"")</f>
        <v>13</v>
      </c>
      <c r="AJ3" s="51">
        <f t="shared" ref="AJ3:AJ14" si="6">IF(COUNT(J3,L3,N3,P3,R3,T3,V3)&gt;0,COUNT(J3,L3,N3,P3,R3,T3,V3),"")</f>
        <v>7</v>
      </c>
      <c r="AK3" s="216">
        <f t="shared" ref="AK3:AK14" si="7">IF(COUNT(B3:AB3)&gt;0,AVERAGE(B3:H3,I3,K3,M3,O3,Q3,S3,U3,AC3:AH3),"")</f>
        <v>29.153846153846153</v>
      </c>
      <c r="AL3" s="226">
        <f t="shared" ref="AL3:AL14" si="8">IF(COUNT(J3,L3,N3,P3,R3,T3,V3),SUM(J3,L3,N3,P3,R3,T3,V3),"")</f>
        <v>10</v>
      </c>
      <c r="AM3" s="46">
        <f t="shared" ref="AM3:AM14" si="9">IF(COUNTIF(B3:AB3,"&gt;=30")&gt;0,COUNTIF(B3:AB3,"&gt;=30"),"")</f>
        <v>5</v>
      </c>
      <c r="AN3" s="47">
        <f t="shared" ref="AN3:AN14" si="10">IF(AI3&lt;&gt;"",IF(OR((B$37+B$39)&lt;10,AI3&gt;=(B$37+B$39)*0.75),200000,100000)*AK3+SUM(U3,S3,Q3,O3,M3,K3,I3,B3:H3,AC3:AH3),0)</f>
        <v>5831148.230769231</v>
      </c>
      <c r="AO3" s="5">
        <f t="shared" ref="AO3:AO14" si="11">IF(COUNTBLANK(A3)=0,IF(VLOOKUP(A3,LastSeason,1,TRUE)=A3,VLOOKUP(A3,LastSeason,2,FALSE),""),"")</f>
        <v>29.222222222222221</v>
      </c>
      <c r="AP3" s="7">
        <f t="shared" ref="AP3:AP14" si="12">IF(AND(AO3&lt;&gt;"",AK3&lt;&gt;""),AK3-AO3,"")</f>
        <v>-6.8376068376068133E-2</v>
      </c>
      <c r="AR3"/>
    </row>
    <row r="4" spans="1:44" ht="18" customHeight="1" x14ac:dyDescent="0.4">
      <c r="A4" s="79" t="s">
        <v>144</v>
      </c>
      <c r="B4" s="48">
        <v>27</v>
      </c>
      <c r="C4" s="49">
        <v>26</v>
      </c>
      <c r="D4" s="48">
        <v>26</v>
      </c>
      <c r="E4" s="48">
        <v>29</v>
      </c>
      <c r="F4" s="48">
        <v>28</v>
      </c>
      <c r="G4" s="49">
        <v>27</v>
      </c>
      <c r="H4" s="48">
        <v>28</v>
      </c>
      <c r="I4" s="50">
        <v>29</v>
      </c>
      <c r="J4" s="51">
        <v>2</v>
      </c>
      <c r="K4" s="50">
        <v>29</v>
      </c>
      <c r="L4" s="51">
        <v>2</v>
      </c>
      <c r="M4" s="50">
        <v>29</v>
      </c>
      <c r="N4" s="51">
        <v>2</v>
      </c>
      <c r="O4" s="52">
        <v>28</v>
      </c>
      <c r="P4" s="53">
        <v>1</v>
      </c>
      <c r="Q4" s="50">
        <v>29</v>
      </c>
      <c r="R4" s="51">
        <v>2</v>
      </c>
      <c r="S4" s="52">
        <v>27</v>
      </c>
      <c r="T4" s="53">
        <v>0</v>
      </c>
      <c r="U4" s="50">
        <v>29</v>
      </c>
      <c r="V4" s="51">
        <v>2</v>
      </c>
      <c r="W4" s="94"/>
      <c r="X4" s="94"/>
      <c r="Y4" s="94"/>
      <c r="Z4" s="94"/>
      <c r="AA4" s="94"/>
      <c r="AB4" s="94"/>
      <c r="AC4" s="221" t="str">
        <f t="shared" si="0"/>
        <v/>
      </c>
      <c r="AD4" s="221" t="str">
        <f t="shared" si="1"/>
        <v/>
      </c>
      <c r="AE4" s="221" t="str">
        <f t="shared" si="2"/>
        <v/>
      </c>
      <c r="AF4" s="221" t="str">
        <f t="shared" si="3"/>
        <v/>
      </c>
      <c r="AG4" s="221" t="str">
        <f t="shared" si="4"/>
        <v/>
      </c>
      <c r="AH4" s="222" t="str">
        <f t="shared" si="5"/>
        <v/>
      </c>
      <c r="AI4" s="42">
        <f>IF(COUNT(B4:H4,I4,K4,M4,O4,Q4,S4,U4,#REF!)&gt;0,COUNT(B4:H4,I4,K4,M4,O4,Q4,S4,U4,#REF!),"")</f>
        <v>14</v>
      </c>
      <c r="AJ4" s="51">
        <f t="shared" si="6"/>
        <v>7</v>
      </c>
      <c r="AK4" s="216">
        <f t="shared" si="7"/>
        <v>27.928571428571427</v>
      </c>
      <c r="AL4" s="226">
        <f t="shared" si="8"/>
        <v>11</v>
      </c>
      <c r="AM4" s="46" t="str">
        <f t="shared" si="9"/>
        <v/>
      </c>
      <c r="AN4" s="47">
        <f t="shared" si="10"/>
        <v>5586105.2857142854</v>
      </c>
      <c r="AO4" s="5">
        <f t="shared" si="11"/>
        <v>26.928571428571427</v>
      </c>
      <c r="AP4" s="7">
        <f t="shared" si="12"/>
        <v>1</v>
      </c>
      <c r="AR4"/>
    </row>
    <row r="5" spans="1:44" ht="18" customHeight="1" x14ac:dyDescent="0.4">
      <c r="A5" s="79" t="s">
        <v>35</v>
      </c>
      <c r="B5" s="48">
        <v>27</v>
      </c>
      <c r="C5" s="49">
        <v>26</v>
      </c>
      <c r="D5" s="48">
        <v>26</v>
      </c>
      <c r="E5" s="48">
        <v>27</v>
      </c>
      <c r="F5" s="48">
        <v>26</v>
      </c>
      <c r="G5" s="49"/>
      <c r="H5" s="48">
        <v>27</v>
      </c>
      <c r="I5" s="50">
        <v>29</v>
      </c>
      <c r="J5" s="51">
        <v>2</v>
      </c>
      <c r="K5" s="50">
        <v>26</v>
      </c>
      <c r="L5" s="51">
        <v>0</v>
      </c>
      <c r="M5" s="50">
        <v>29</v>
      </c>
      <c r="N5" s="51">
        <v>2</v>
      </c>
      <c r="O5" s="52">
        <v>28</v>
      </c>
      <c r="P5" s="53">
        <v>2</v>
      </c>
      <c r="Q5" s="50">
        <v>29</v>
      </c>
      <c r="R5" s="51">
        <v>2</v>
      </c>
      <c r="S5" s="52">
        <v>27</v>
      </c>
      <c r="T5" s="53">
        <v>1</v>
      </c>
      <c r="U5" s="50">
        <v>27</v>
      </c>
      <c r="V5" s="51">
        <v>1</v>
      </c>
      <c r="W5" s="95"/>
      <c r="X5" s="95"/>
      <c r="Y5" s="95"/>
      <c r="Z5" s="95"/>
      <c r="AA5" s="95"/>
      <c r="AB5" s="95"/>
      <c r="AC5" s="221" t="str">
        <f t="shared" si="0"/>
        <v/>
      </c>
      <c r="AD5" s="221" t="str">
        <f t="shared" si="1"/>
        <v/>
      </c>
      <c r="AE5" s="221" t="str">
        <f t="shared" si="2"/>
        <v/>
      </c>
      <c r="AF5" s="221" t="str">
        <f t="shared" si="3"/>
        <v/>
      </c>
      <c r="AG5" s="221" t="str">
        <f t="shared" si="4"/>
        <v/>
      </c>
      <c r="AH5" s="222" t="str">
        <f t="shared" si="5"/>
        <v/>
      </c>
      <c r="AI5" s="42">
        <f>IF(COUNT(B5:H5,I5,K5,M5,O5,Q5,S5,U5,#REF!)&gt;0,COUNT(B5:H5,I5,K5,M5,O5,Q5,S5,U5,#REF!),"")</f>
        <v>13</v>
      </c>
      <c r="AJ5" s="51">
        <f t="shared" si="6"/>
        <v>7</v>
      </c>
      <c r="AK5" s="216">
        <f t="shared" si="7"/>
        <v>27.23076923076923</v>
      </c>
      <c r="AL5" s="226">
        <f t="shared" si="8"/>
        <v>10</v>
      </c>
      <c r="AM5" s="46" t="str">
        <f t="shared" si="9"/>
        <v/>
      </c>
      <c r="AN5" s="47">
        <f t="shared" si="10"/>
        <v>5446507.846153846</v>
      </c>
      <c r="AO5" s="5">
        <f t="shared" si="11"/>
        <v>27.333333333333332</v>
      </c>
      <c r="AP5" s="7">
        <f t="shared" si="12"/>
        <v>-0.1025641025641022</v>
      </c>
      <c r="AR5"/>
    </row>
    <row r="6" spans="1:44" ht="18" customHeight="1" x14ac:dyDescent="0.4">
      <c r="A6" s="79" t="s">
        <v>34</v>
      </c>
      <c r="B6" s="48">
        <v>26</v>
      </c>
      <c r="C6" s="49">
        <v>28</v>
      </c>
      <c r="D6" s="54">
        <v>27</v>
      </c>
      <c r="E6" s="54">
        <v>25</v>
      </c>
      <c r="F6" s="54">
        <v>25</v>
      </c>
      <c r="G6" s="55">
        <v>27</v>
      </c>
      <c r="H6" s="54">
        <v>26</v>
      </c>
      <c r="I6" s="56">
        <v>26</v>
      </c>
      <c r="J6" s="57">
        <v>1</v>
      </c>
      <c r="K6" s="56">
        <v>25</v>
      </c>
      <c r="L6" s="57">
        <v>0</v>
      </c>
      <c r="M6" s="56">
        <v>27</v>
      </c>
      <c r="N6" s="57">
        <v>2</v>
      </c>
      <c r="O6" s="58">
        <v>29</v>
      </c>
      <c r="P6" s="59">
        <v>2</v>
      </c>
      <c r="Q6" s="56">
        <v>23</v>
      </c>
      <c r="R6" s="57">
        <v>0</v>
      </c>
      <c r="S6" s="58">
        <v>23</v>
      </c>
      <c r="T6" s="59">
        <v>0</v>
      </c>
      <c r="U6" s="56"/>
      <c r="V6" s="57"/>
      <c r="W6" s="94"/>
      <c r="X6" s="94"/>
      <c r="Y6" s="94"/>
      <c r="Z6" s="94"/>
      <c r="AA6" s="94"/>
      <c r="AB6" s="94"/>
      <c r="AC6" s="221" t="str">
        <f t="shared" si="0"/>
        <v/>
      </c>
      <c r="AD6" s="221" t="str">
        <f t="shared" si="1"/>
        <v/>
      </c>
      <c r="AE6" s="221" t="str">
        <f t="shared" si="2"/>
        <v/>
      </c>
      <c r="AF6" s="221" t="str">
        <f t="shared" si="3"/>
        <v/>
      </c>
      <c r="AG6" s="221" t="str">
        <f t="shared" si="4"/>
        <v/>
      </c>
      <c r="AH6" s="222" t="str">
        <f t="shared" si="5"/>
        <v/>
      </c>
      <c r="AI6" s="42">
        <f>IF(COUNT(B6:H6,I6,K6,M6,O6,Q6,S6,U6,#REF!)&gt;0,COUNT(B6:H6,I6,K6,M6,O6,Q6,S6,U6,#REF!),"")</f>
        <v>13</v>
      </c>
      <c r="AJ6" s="51">
        <f t="shared" si="6"/>
        <v>6</v>
      </c>
      <c r="AK6" s="216">
        <f t="shared" si="7"/>
        <v>25.923076923076923</v>
      </c>
      <c r="AL6" s="226">
        <f t="shared" si="8"/>
        <v>5</v>
      </c>
      <c r="AM6" s="46" t="str">
        <f t="shared" si="9"/>
        <v/>
      </c>
      <c r="AN6" s="47">
        <f t="shared" si="10"/>
        <v>5184952.384615385</v>
      </c>
      <c r="AO6" s="5">
        <f t="shared" si="11"/>
        <v>26.666666666666668</v>
      </c>
      <c r="AP6" s="7">
        <f t="shared" si="12"/>
        <v>-0.7435897435897445</v>
      </c>
      <c r="AR6"/>
    </row>
    <row r="7" spans="1:44" ht="18" customHeight="1" x14ac:dyDescent="0.4">
      <c r="A7" s="79" t="s">
        <v>182</v>
      </c>
      <c r="B7" s="48">
        <v>25</v>
      </c>
      <c r="C7" s="55">
        <v>26</v>
      </c>
      <c r="D7" s="48">
        <v>27</v>
      </c>
      <c r="E7" s="48">
        <v>26</v>
      </c>
      <c r="F7" s="48">
        <v>25</v>
      </c>
      <c r="G7" s="49">
        <v>26</v>
      </c>
      <c r="H7" s="48">
        <v>25</v>
      </c>
      <c r="I7" s="50">
        <v>27</v>
      </c>
      <c r="J7" s="51">
        <v>2</v>
      </c>
      <c r="K7" s="50">
        <v>26</v>
      </c>
      <c r="L7" s="51">
        <v>1</v>
      </c>
      <c r="M7" s="50">
        <v>26</v>
      </c>
      <c r="N7" s="51">
        <v>1</v>
      </c>
      <c r="O7" s="52">
        <v>26</v>
      </c>
      <c r="P7" s="53">
        <v>1</v>
      </c>
      <c r="Q7" s="50">
        <v>25</v>
      </c>
      <c r="R7" s="51">
        <v>0</v>
      </c>
      <c r="S7" s="52"/>
      <c r="T7" s="53"/>
      <c r="U7" s="50">
        <v>26</v>
      </c>
      <c r="V7" s="51">
        <v>1</v>
      </c>
      <c r="W7" s="94"/>
      <c r="X7" s="94"/>
      <c r="Y7" s="94"/>
      <c r="Z7" s="94"/>
      <c r="AA7" s="94"/>
      <c r="AB7" s="94"/>
      <c r="AC7" s="221" t="str">
        <f t="shared" si="0"/>
        <v/>
      </c>
      <c r="AD7" s="221" t="str">
        <f t="shared" si="1"/>
        <v/>
      </c>
      <c r="AE7" s="221" t="str">
        <f t="shared" si="2"/>
        <v/>
      </c>
      <c r="AF7" s="221" t="str">
        <f t="shared" si="3"/>
        <v/>
      </c>
      <c r="AG7" s="221" t="str">
        <f t="shared" si="4"/>
        <v/>
      </c>
      <c r="AH7" s="222" t="str">
        <f t="shared" si="5"/>
        <v/>
      </c>
      <c r="AI7" s="42">
        <f>IF(COUNT(B7:H7,I7,K7,M7,O7,Q7,S7,U7,#REF!)&gt;0,COUNT(B7:H7,I7,K7,M7,O7,Q7,S7,U7,#REF!),"")</f>
        <v>13</v>
      </c>
      <c r="AJ7" s="51">
        <f t="shared" si="6"/>
        <v>6</v>
      </c>
      <c r="AK7" s="216">
        <f t="shared" si="7"/>
        <v>25.846153846153847</v>
      </c>
      <c r="AL7" s="226">
        <f t="shared" si="8"/>
        <v>6</v>
      </c>
      <c r="AM7" s="46" t="str">
        <f t="shared" si="9"/>
        <v/>
      </c>
      <c r="AN7" s="47">
        <f t="shared" si="10"/>
        <v>5169566.769230769</v>
      </c>
      <c r="AO7" s="5">
        <f t="shared" si="11"/>
        <v>25.882352941176471</v>
      </c>
      <c r="AP7" s="7">
        <f t="shared" si="12"/>
        <v>-3.6199095022624306E-2</v>
      </c>
      <c r="AR7"/>
    </row>
    <row r="8" spans="1:44" ht="18" customHeight="1" x14ac:dyDescent="0.4">
      <c r="A8" s="79" t="s">
        <v>37</v>
      </c>
      <c r="B8" s="48">
        <v>26</v>
      </c>
      <c r="C8" s="49">
        <v>27</v>
      </c>
      <c r="D8" s="48">
        <v>22</v>
      </c>
      <c r="E8" s="48">
        <v>25</v>
      </c>
      <c r="F8" s="48">
        <v>25</v>
      </c>
      <c r="G8" s="49">
        <v>24</v>
      </c>
      <c r="H8" s="48">
        <v>23</v>
      </c>
      <c r="I8" s="50">
        <v>26</v>
      </c>
      <c r="J8" s="51">
        <v>2</v>
      </c>
      <c r="K8" s="50">
        <v>25</v>
      </c>
      <c r="L8" s="51">
        <v>0</v>
      </c>
      <c r="M8" s="50">
        <v>22</v>
      </c>
      <c r="N8" s="51">
        <v>0</v>
      </c>
      <c r="O8" s="52">
        <v>25</v>
      </c>
      <c r="P8" s="53">
        <v>1</v>
      </c>
      <c r="Q8" s="50">
        <v>25</v>
      </c>
      <c r="R8" s="51">
        <v>1</v>
      </c>
      <c r="S8" s="52">
        <v>24</v>
      </c>
      <c r="T8" s="53">
        <v>0</v>
      </c>
      <c r="U8" s="50">
        <v>25</v>
      </c>
      <c r="V8" s="51">
        <v>1</v>
      </c>
      <c r="W8" s="95"/>
      <c r="X8" s="95"/>
      <c r="Y8" s="95"/>
      <c r="Z8" s="95"/>
      <c r="AA8" s="95"/>
      <c r="AB8" s="95"/>
      <c r="AC8" s="221" t="str">
        <f t="shared" si="0"/>
        <v/>
      </c>
      <c r="AD8" s="221" t="str">
        <f t="shared" si="1"/>
        <v/>
      </c>
      <c r="AE8" s="221" t="str">
        <f t="shared" si="2"/>
        <v/>
      </c>
      <c r="AF8" s="221" t="str">
        <f t="shared" si="3"/>
        <v/>
      </c>
      <c r="AG8" s="221" t="str">
        <f t="shared" si="4"/>
        <v/>
      </c>
      <c r="AH8" s="222" t="str">
        <f t="shared" si="5"/>
        <v/>
      </c>
      <c r="AI8" s="42">
        <f>IF(COUNT(B8:H8,I8,K8,M8,O8,Q8,S8,U8,#REF!)&gt;0,COUNT(B8:H8,I8,K8,M8,O8,Q8,S8,U8,#REF!),"")</f>
        <v>14</v>
      </c>
      <c r="AJ8" s="51">
        <f t="shared" si="6"/>
        <v>7</v>
      </c>
      <c r="AK8" s="216">
        <f t="shared" si="7"/>
        <v>24.571428571428573</v>
      </c>
      <c r="AL8" s="226">
        <f t="shared" si="8"/>
        <v>5</v>
      </c>
      <c r="AM8" s="46" t="str">
        <f t="shared" si="9"/>
        <v/>
      </c>
      <c r="AN8" s="47">
        <f t="shared" si="10"/>
        <v>4914629.7142857146</v>
      </c>
      <c r="AO8" s="5">
        <f t="shared" si="11"/>
        <v>25.75</v>
      </c>
      <c r="AP8" s="7">
        <f t="shared" si="12"/>
        <v>-1.178571428571427</v>
      </c>
      <c r="AR8"/>
    </row>
    <row r="9" spans="1:44" ht="18" customHeight="1" x14ac:dyDescent="0.4">
      <c r="A9" s="79" t="s">
        <v>215</v>
      </c>
      <c r="B9" s="48">
        <v>27</v>
      </c>
      <c r="C9" s="49">
        <v>23</v>
      </c>
      <c r="D9" s="48">
        <v>24</v>
      </c>
      <c r="E9" s="48">
        <v>23</v>
      </c>
      <c r="F9" s="48">
        <v>26</v>
      </c>
      <c r="G9" s="49">
        <v>22</v>
      </c>
      <c r="H9" s="48">
        <v>25</v>
      </c>
      <c r="I9" s="50">
        <v>25</v>
      </c>
      <c r="J9" s="51">
        <v>2</v>
      </c>
      <c r="K9" s="50">
        <v>23</v>
      </c>
      <c r="L9" s="51">
        <v>0</v>
      </c>
      <c r="M9" s="50">
        <v>24</v>
      </c>
      <c r="N9" s="51">
        <v>1</v>
      </c>
      <c r="O9" s="52">
        <v>24</v>
      </c>
      <c r="P9" s="53">
        <v>1</v>
      </c>
      <c r="Q9" s="50">
        <v>25</v>
      </c>
      <c r="R9" s="51">
        <v>2</v>
      </c>
      <c r="S9" s="52">
        <v>24</v>
      </c>
      <c r="T9" s="53">
        <v>1</v>
      </c>
      <c r="U9" s="50">
        <v>28</v>
      </c>
      <c r="V9" s="51">
        <v>2</v>
      </c>
      <c r="W9" s="94"/>
      <c r="X9" s="94"/>
      <c r="Y9" s="94"/>
      <c r="Z9" s="94"/>
      <c r="AA9" s="94"/>
      <c r="AB9" s="94"/>
      <c r="AC9" s="221" t="str">
        <f t="shared" si="0"/>
        <v/>
      </c>
      <c r="AD9" s="221" t="str">
        <f t="shared" si="1"/>
        <v/>
      </c>
      <c r="AE9" s="221" t="str">
        <f t="shared" si="2"/>
        <v/>
      </c>
      <c r="AF9" s="221" t="str">
        <f t="shared" si="3"/>
        <v/>
      </c>
      <c r="AG9" s="221" t="str">
        <f t="shared" si="4"/>
        <v/>
      </c>
      <c r="AH9" s="222" t="str">
        <f t="shared" si="5"/>
        <v/>
      </c>
      <c r="AI9" s="42">
        <f>IF(COUNT(B9:H9,I9,K9,M9,O9,Q9,S9,U9,#REF!)&gt;0,COUNT(B9:H9,I9,K9,M9,O9,Q9,S9,U9,#REF!),"")</f>
        <v>14</v>
      </c>
      <c r="AJ9" s="51">
        <f t="shared" si="6"/>
        <v>7</v>
      </c>
      <c r="AK9" s="216">
        <f t="shared" si="7"/>
        <v>24.5</v>
      </c>
      <c r="AL9" s="226">
        <f t="shared" si="8"/>
        <v>9</v>
      </c>
      <c r="AM9" s="46" t="str">
        <f t="shared" si="9"/>
        <v/>
      </c>
      <c r="AN9" s="47">
        <f t="shared" si="10"/>
        <v>4900343</v>
      </c>
      <c r="AO9" s="5">
        <f t="shared" si="11"/>
        <v>21.75</v>
      </c>
      <c r="AP9" s="7">
        <f t="shared" si="12"/>
        <v>2.75</v>
      </c>
      <c r="AR9"/>
    </row>
    <row r="10" spans="1:44" ht="18" customHeight="1" x14ac:dyDescent="0.4">
      <c r="A10" s="79" t="s">
        <v>39</v>
      </c>
      <c r="B10" s="48"/>
      <c r="C10" s="49"/>
      <c r="D10" s="54"/>
      <c r="E10" s="54">
        <v>29</v>
      </c>
      <c r="F10" s="54">
        <v>29</v>
      </c>
      <c r="G10" s="55">
        <v>28</v>
      </c>
      <c r="H10" s="54">
        <v>28</v>
      </c>
      <c r="I10" s="56"/>
      <c r="J10" s="57"/>
      <c r="K10" s="56">
        <v>29</v>
      </c>
      <c r="L10" s="57">
        <v>1</v>
      </c>
      <c r="M10" s="56">
        <v>30</v>
      </c>
      <c r="N10" s="57">
        <v>2</v>
      </c>
      <c r="O10" s="58">
        <v>30</v>
      </c>
      <c r="P10" s="59">
        <v>2</v>
      </c>
      <c r="Q10" s="56">
        <v>30</v>
      </c>
      <c r="R10" s="57">
        <v>2</v>
      </c>
      <c r="S10" s="58">
        <v>29</v>
      </c>
      <c r="T10" s="59">
        <v>1</v>
      </c>
      <c r="U10" s="56">
        <v>30</v>
      </c>
      <c r="V10" s="57">
        <v>2</v>
      </c>
      <c r="W10" s="94"/>
      <c r="X10" s="94"/>
      <c r="Y10" s="94"/>
      <c r="Z10" s="94"/>
      <c r="AA10" s="94"/>
      <c r="AB10" s="94"/>
      <c r="AC10" s="221" t="str">
        <f t="shared" si="0"/>
        <v/>
      </c>
      <c r="AD10" s="221" t="str">
        <f t="shared" si="1"/>
        <v/>
      </c>
      <c r="AE10" s="221" t="str">
        <f t="shared" si="2"/>
        <v/>
      </c>
      <c r="AF10" s="221" t="str">
        <f t="shared" si="3"/>
        <v/>
      </c>
      <c r="AG10" s="221" t="str">
        <f t="shared" si="4"/>
        <v/>
      </c>
      <c r="AH10" s="222" t="str">
        <f t="shared" si="5"/>
        <v/>
      </c>
      <c r="AI10" s="42">
        <f>IF(COUNT(B10:H10,I10,K10,M10,O10,Q10,S10,U10,#REF!)&gt;0,COUNT(B10:H10,I10,K10,M10,O10,Q10,S10,U10,#REF!),"")</f>
        <v>10</v>
      </c>
      <c r="AJ10" s="51">
        <f t="shared" si="6"/>
        <v>6</v>
      </c>
      <c r="AK10" s="216">
        <f t="shared" si="7"/>
        <v>29.2</v>
      </c>
      <c r="AL10" s="226">
        <f t="shared" si="8"/>
        <v>10</v>
      </c>
      <c r="AM10" s="46">
        <f t="shared" si="9"/>
        <v>4</v>
      </c>
      <c r="AN10" s="47">
        <f t="shared" si="10"/>
        <v>2920292</v>
      </c>
      <c r="AO10" s="5" t="str">
        <f t="shared" si="11"/>
        <v/>
      </c>
      <c r="AP10" s="7" t="str">
        <f t="shared" si="12"/>
        <v/>
      </c>
      <c r="AR10"/>
    </row>
    <row r="11" spans="1:44" ht="18" customHeight="1" x14ac:dyDescent="0.4">
      <c r="A11" s="79" t="s">
        <v>137</v>
      </c>
      <c r="B11" s="48"/>
      <c r="C11" s="49"/>
      <c r="D11" s="48"/>
      <c r="E11" s="48"/>
      <c r="F11" s="48">
        <v>28</v>
      </c>
      <c r="G11" s="49">
        <v>28</v>
      </c>
      <c r="H11" s="48">
        <v>28</v>
      </c>
      <c r="I11" s="50"/>
      <c r="J11" s="51"/>
      <c r="K11" s="50">
        <v>27</v>
      </c>
      <c r="L11" s="51">
        <v>0</v>
      </c>
      <c r="M11" s="50">
        <v>27</v>
      </c>
      <c r="N11" s="51">
        <v>0</v>
      </c>
      <c r="O11" s="52">
        <v>23</v>
      </c>
      <c r="P11" s="53">
        <v>0</v>
      </c>
      <c r="Q11" s="50">
        <v>29</v>
      </c>
      <c r="R11" s="51">
        <v>2</v>
      </c>
      <c r="S11" s="52">
        <v>28</v>
      </c>
      <c r="T11" s="53">
        <v>1</v>
      </c>
      <c r="U11" s="50">
        <v>27</v>
      </c>
      <c r="V11" s="51">
        <v>0</v>
      </c>
      <c r="W11" s="94"/>
      <c r="X11" s="94"/>
      <c r="Y11" s="94"/>
      <c r="Z11" s="94"/>
      <c r="AA11" s="94"/>
      <c r="AB11" s="94"/>
      <c r="AC11" s="221" t="str">
        <f t="shared" si="0"/>
        <v/>
      </c>
      <c r="AD11" s="221" t="str">
        <f t="shared" si="1"/>
        <v/>
      </c>
      <c r="AE11" s="221" t="str">
        <f t="shared" si="2"/>
        <v/>
      </c>
      <c r="AF11" s="221" t="str">
        <f t="shared" si="3"/>
        <v/>
      </c>
      <c r="AG11" s="221" t="str">
        <f t="shared" si="4"/>
        <v/>
      </c>
      <c r="AH11" s="222" t="str">
        <f t="shared" si="5"/>
        <v/>
      </c>
      <c r="AI11" s="42">
        <f>IF(COUNT(B11:H11,I11,K11,M11,O11,Q11,S11,U11,#REF!)&gt;0,COUNT(B11:H11,I11,K11,M11,O11,Q11,S11,U11,#REF!),"")</f>
        <v>9</v>
      </c>
      <c r="AJ11" s="51">
        <f t="shared" si="6"/>
        <v>6</v>
      </c>
      <c r="AK11" s="216">
        <f t="shared" si="7"/>
        <v>27.222222222222221</v>
      </c>
      <c r="AL11" s="226">
        <f t="shared" si="8"/>
        <v>3</v>
      </c>
      <c r="AM11" s="46" t="str">
        <f t="shared" si="9"/>
        <v/>
      </c>
      <c r="AN11" s="47">
        <f t="shared" si="10"/>
        <v>2722467.222222222</v>
      </c>
      <c r="AO11" s="5" t="str">
        <f t="shared" si="11"/>
        <v/>
      </c>
      <c r="AP11" s="7" t="str">
        <f t="shared" si="12"/>
        <v/>
      </c>
      <c r="AR11"/>
    </row>
    <row r="12" spans="1:44" ht="18" customHeight="1" x14ac:dyDescent="0.4">
      <c r="A12" s="81" t="s">
        <v>128</v>
      </c>
      <c r="B12" s="48">
        <v>26</v>
      </c>
      <c r="C12" s="49">
        <v>25</v>
      </c>
      <c r="D12" s="48"/>
      <c r="E12" s="48">
        <v>24</v>
      </c>
      <c r="F12" s="48"/>
      <c r="G12" s="49"/>
      <c r="H12" s="48"/>
      <c r="I12" s="50">
        <v>27</v>
      </c>
      <c r="J12" s="51">
        <v>2</v>
      </c>
      <c r="K12" s="50"/>
      <c r="L12" s="51"/>
      <c r="M12" s="50">
        <v>25</v>
      </c>
      <c r="N12" s="51">
        <v>0</v>
      </c>
      <c r="O12" s="52">
        <v>27</v>
      </c>
      <c r="P12" s="53">
        <v>2</v>
      </c>
      <c r="Q12" s="50">
        <v>28</v>
      </c>
      <c r="R12" s="51">
        <v>2</v>
      </c>
      <c r="S12" s="52"/>
      <c r="T12" s="53"/>
      <c r="U12" s="50"/>
      <c r="V12" s="51"/>
      <c r="W12" s="94"/>
      <c r="X12" s="94"/>
      <c r="Y12" s="94"/>
      <c r="Z12" s="94"/>
      <c r="AA12" s="94"/>
      <c r="AB12" s="94"/>
      <c r="AC12" s="221" t="str">
        <f t="shared" si="0"/>
        <v/>
      </c>
      <c r="AD12" s="221" t="str">
        <f t="shared" si="1"/>
        <v/>
      </c>
      <c r="AE12" s="221" t="str">
        <f t="shared" si="2"/>
        <v/>
      </c>
      <c r="AF12" s="221" t="str">
        <f t="shared" si="3"/>
        <v/>
      </c>
      <c r="AG12" s="221" t="str">
        <f t="shared" si="4"/>
        <v/>
      </c>
      <c r="AH12" s="222" t="str">
        <f t="shared" si="5"/>
        <v/>
      </c>
      <c r="AI12" s="42">
        <f>IF(COUNT(B12:H12,I12,K12,M12,O12,Q12,S12,U12,#REF!)&gt;0,COUNT(B12:H12,I12,K12,M12,O12,Q12,S12,U12,#REF!),"")</f>
        <v>7</v>
      </c>
      <c r="AJ12" s="51">
        <f t="shared" si="6"/>
        <v>4</v>
      </c>
      <c r="AK12" s="216">
        <f t="shared" si="7"/>
        <v>26</v>
      </c>
      <c r="AL12" s="226">
        <f t="shared" si="8"/>
        <v>6</v>
      </c>
      <c r="AM12" s="46" t="str">
        <f t="shared" si="9"/>
        <v/>
      </c>
      <c r="AN12" s="47">
        <f t="shared" si="10"/>
        <v>2600182</v>
      </c>
      <c r="AO12" s="5">
        <f t="shared" si="11"/>
        <v>26.352941176470587</v>
      </c>
      <c r="AP12" s="7">
        <f t="shared" si="12"/>
        <v>-0.35294117647058698</v>
      </c>
      <c r="AR12"/>
    </row>
    <row r="13" spans="1:44" ht="18" customHeight="1" x14ac:dyDescent="0.4">
      <c r="A13" s="142" t="s">
        <v>36</v>
      </c>
      <c r="B13" s="48">
        <v>27</v>
      </c>
      <c r="C13" s="55"/>
      <c r="D13" s="48">
        <v>25</v>
      </c>
      <c r="E13" s="48">
        <v>26</v>
      </c>
      <c r="F13" s="48">
        <v>27</v>
      </c>
      <c r="G13" s="49">
        <v>25</v>
      </c>
      <c r="H13" s="48">
        <v>26</v>
      </c>
      <c r="I13" s="50">
        <v>25</v>
      </c>
      <c r="J13" s="51">
        <v>0</v>
      </c>
      <c r="K13" s="50"/>
      <c r="L13" s="51"/>
      <c r="M13" s="50">
        <v>26</v>
      </c>
      <c r="N13" s="51">
        <v>1</v>
      </c>
      <c r="O13" s="52"/>
      <c r="P13" s="53"/>
      <c r="Q13" s="50">
        <v>24</v>
      </c>
      <c r="R13" s="51">
        <v>0</v>
      </c>
      <c r="S13" s="52"/>
      <c r="T13" s="53"/>
      <c r="U13" s="50">
        <v>26</v>
      </c>
      <c r="V13" s="51">
        <v>1</v>
      </c>
      <c r="W13" s="94"/>
      <c r="X13" s="94"/>
      <c r="Y13" s="94"/>
      <c r="Z13" s="94"/>
      <c r="AA13" s="94"/>
      <c r="AB13" s="94"/>
      <c r="AC13" s="221" t="str">
        <f t="shared" si="0"/>
        <v/>
      </c>
      <c r="AD13" s="221" t="str">
        <f t="shared" si="1"/>
        <v/>
      </c>
      <c r="AE13" s="221" t="str">
        <f t="shared" si="2"/>
        <v/>
      </c>
      <c r="AF13" s="221" t="str">
        <f t="shared" si="3"/>
        <v/>
      </c>
      <c r="AG13" s="221" t="str">
        <f t="shared" si="4"/>
        <v/>
      </c>
      <c r="AH13" s="222" t="str">
        <f t="shared" si="5"/>
        <v/>
      </c>
      <c r="AI13" s="42">
        <f>IF(COUNT(B13:H13,I13,K13,M13,O13,Q13,S13,U13,#REF!)&gt;0,COUNT(B13:H13,I13,K13,M13,O13,Q13,S13,U13,#REF!),"")</f>
        <v>10</v>
      </c>
      <c r="AJ13" s="51">
        <f t="shared" si="6"/>
        <v>4</v>
      </c>
      <c r="AK13" s="216">
        <f t="shared" si="7"/>
        <v>25.7</v>
      </c>
      <c r="AL13" s="226">
        <f t="shared" si="8"/>
        <v>2</v>
      </c>
      <c r="AM13" s="46" t="str">
        <f t="shared" si="9"/>
        <v/>
      </c>
      <c r="AN13" s="47">
        <f t="shared" si="10"/>
        <v>2570257</v>
      </c>
      <c r="AO13" s="5">
        <f t="shared" si="11"/>
        <v>26.058823529411764</v>
      </c>
      <c r="AP13" s="7">
        <f t="shared" si="12"/>
        <v>-0.35882352941176521</v>
      </c>
      <c r="AR13"/>
    </row>
    <row r="14" spans="1:44" ht="18" customHeight="1" x14ac:dyDescent="0.4">
      <c r="A14" s="144" t="s">
        <v>225</v>
      </c>
      <c r="B14" s="48"/>
      <c r="C14" s="49">
        <v>23</v>
      </c>
      <c r="D14" s="48">
        <v>21</v>
      </c>
      <c r="E14" s="48">
        <v>23</v>
      </c>
      <c r="F14" s="48"/>
      <c r="G14" s="49">
        <v>21</v>
      </c>
      <c r="H14" s="48"/>
      <c r="I14" s="50"/>
      <c r="J14" s="51"/>
      <c r="K14" s="50"/>
      <c r="L14" s="51"/>
      <c r="M14" s="50"/>
      <c r="N14" s="51"/>
      <c r="O14" s="52"/>
      <c r="P14" s="53"/>
      <c r="Q14" s="50"/>
      <c r="R14" s="51"/>
      <c r="S14" s="52"/>
      <c r="T14" s="53"/>
      <c r="U14" s="50"/>
      <c r="V14" s="51"/>
      <c r="W14" s="94"/>
      <c r="X14" s="94"/>
      <c r="Y14" s="94"/>
      <c r="Z14" s="94"/>
      <c r="AA14" s="94"/>
      <c r="AB14" s="94"/>
      <c r="AC14" s="221" t="str">
        <f t="shared" si="0"/>
        <v/>
      </c>
      <c r="AD14" s="221" t="str">
        <f t="shared" si="1"/>
        <v/>
      </c>
      <c r="AE14" s="221" t="str">
        <f t="shared" si="2"/>
        <v/>
      </c>
      <c r="AF14" s="221" t="str">
        <f t="shared" si="3"/>
        <v/>
      </c>
      <c r="AG14" s="221" t="str">
        <f t="shared" si="4"/>
        <v/>
      </c>
      <c r="AH14" s="222" t="str">
        <f t="shared" si="5"/>
        <v/>
      </c>
      <c r="AI14" s="42">
        <f>IF(COUNT(B14:H14,I14,K14,M14,O14,Q14,S14,U14,#REF!)&gt;0,COUNT(B14:H14,I14,K14,M14,O14,Q14,S14,U14,#REF!),"")</f>
        <v>4</v>
      </c>
      <c r="AJ14" s="51" t="str">
        <f t="shared" si="6"/>
        <v/>
      </c>
      <c r="AK14" s="216">
        <f t="shared" si="7"/>
        <v>22</v>
      </c>
      <c r="AL14" s="226" t="str">
        <f t="shared" si="8"/>
        <v/>
      </c>
      <c r="AM14" s="46" t="str">
        <f t="shared" si="9"/>
        <v/>
      </c>
      <c r="AN14" s="47">
        <f t="shared" si="10"/>
        <v>2200088</v>
      </c>
      <c r="AO14" s="5" t="str">
        <f t="shared" si="11"/>
        <v/>
      </c>
      <c r="AP14" s="7" t="str">
        <f t="shared" si="12"/>
        <v/>
      </c>
      <c r="AR14"/>
    </row>
    <row r="15" spans="1:44" ht="18" customHeight="1" x14ac:dyDescent="0.4">
      <c r="A15" s="143"/>
      <c r="B15" s="48"/>
      <c r="C15" s="49"/>
      <c r="D15" s="48"/>
      <c r="E15" s="48"/>
      <c r="F15" s="48"/>
      <c r="G15" s="49"/>
      <c r="H15" s="48"/>
      <c r="I15" s="50"/>
      <c r="J15" s="51"/>
      <c r="K15" s="50"/>
      <c r="L15" s="51"/>
      <c r="M15" s="50"/>
      <c r="N15" s="51"/>
      <c r="O15" s="52"/>
      <c r="P15" s="53"/>
      <c r="Q15" s="50"/>
      <c r="R15" s="51"/>
      <c r="S15" s="52"/>
      <c r="T15" s="53"/>
      <c r="U15" s="50"/>
      <c r="V15" s="51"/>
      <c r="W15" s="94"/>
      <c r="X15" s="94"/>
      <c r="Y15" s="94"/>
      <c r="Z15" s="94"/>
      <c r="AA15" s="94"/>
      <c r="AB15" s="94"/>
      <c r="AC15" s="221" t="str">
        <f t="shared" ref="AC15:AH22" si="13">IF(W15&gt;0,INT(W15),"")</f>
        <v/>
      </c>
      <c r="AD15" s="221" t="str">
        <f t="shared" ref="AD15:AH18" si="14">IF(X15&gt;0,INT(X15),"")</f>
        <v/>
      </c>
      <c r="AE15" s="221" t="str">
        <f t="shared" si="14"/>
        <v/>
      </c>
      <c r="AF15" s="221" t="str">
        <f t="shared" si="14"/>
        <v/>
      </c>
      <c r="AG15" s="221" t="str">
        <f t="shared" si="14"/>
        <v/>
      </c>
      <c r="AH15" s="222" t="str">
        <f t="shared" si="14"/>
        <v/>
      </c>
      <c r="AI15" s="42" t="str">
        <f>IF(COUNT(B15:H15,I15,K15,M15,O15,Q15,S15,U15,#REF!)&gt;0,COUNT(B15:H15,I15,K15,M15,O15,Q15,S15,U15,#REF!),"")</f>
        <v/>
      </c>
      <c r="AJ15" s="51" t="str">
        <f t="shared" ref="AJ15:AJ22" si="15">IF(COUNT(J15,L15,N15,P15,R15,T15,V15)&gt;0,COUNT(J15,L15,N15,P15,R15,T15,V15),"")</f>
        <v/>
      </c>
      <c r="AK15" s="216" t="str">
        <f t="shared" ref="AK15:AK22" si="16">IF(COUNT(B15:AB15)&gt;0,AVERAGE(B15:H15,I15,K15,M15,O15,Q15,S15,U15,AC15:AH15),"")</f>
        <v/>
      </c>
      <c r="AL15" s="226" t="str">
        <f t="shared" ref="AL15:AL22" si="17">IF(COUNT(J15,L15,N15,P15,R15,T15,V15),SUM(J15,L15,N15,P15,R15,T15,V15),"")</f>
        <v/>
      </c>
      <c r="AM15" s="46" t="str">
        <f t="shared" ref="AM15:AM22" si="18">IF(COUNTIF(B15:AB15,"&gt;=30")&gt;0,COUNTIF(B15:AB15,"&gt;=30"),"")</f>
        <v/>
      </c>
      <c r="AN15" s="47">
        <f t="shared" ref="AN15:AN22" si="19">IF(AI15&lt;&gt;"",IF(OR((B$37+B$39)&lt;10,AI15&gt;=(B$37+B$39)*0.75),200000,100000)*AK15+SUM(U15,S15,Q15,O15,M15,K15,I15,B15:H15,AC15:AH15),0)</f>
        <v>0</v>
      </c>
      <c r="AO15" s="5" t="str">
        <f t="shared" ref="AO15:AO22" si="20">IF(COUNTBLANK(A15)=0,IF(VLOOKUP(A15,LastSeason,1,TRUE)=A15,VLOOKUP(A15,LastSeason,2,FALSE),""),"")</f>
        <v/>
      </c>
      <c r="AP15" s="7" t="str">
        <f t="shared" ref="AP15:AP22" si="21">IF(AND(AO15&lt;&gt;"",AK15&lt;&gt;""),AK15-AO15,"")</f>
        <v/>
      </c>
      <c r="AR15"/>
    </row>
    <row r="16" spans="1:44" ht="18" customHeight="1" x14ac:dyDescent="0.4">
      <c r="A16" s="143"/>
      <c r="B16" s="48"/>
      <c r="C16" s="49"/>
      <c r="D16" s="54"/>
      <c r="E16" s="54"/>
      <c r="F16" s="54"/>
      <c r="G16" s="55"/>
      <c r="H16" s="54"/>
      <c r="I16" s="56"/>
      <c r="J16" s="57"/>
      <c r="K16" s="56"/>
      <c r="L16" s="57"/>
      <c r="M16" s="56"/>
      <c r="N16" s="57"/>
      <c r="O16" s="58"/>
      <c r="P16" s="59"/>
      <c r="Q16" s="56"/>
      <c r="R16" s="57"/>
      <c r="S16" s="58"/>
      <c r="T16" s="59"/>
      <c r="U16" s="56"/>
      <c r="V16" s="57"/>
      <c r="W16" s="95"/>
      <c r="X16" s="95"/>
      <c r="Y16" s="95"/>
      <c r="Z16" s="95"/>
      <c r="AA16" s="95"/>
      <c r="AB16" s="95"/>
      <c r="AC16" s="221" t="str">
        <f t="shared" si="13"/>
        <v/>
      </c>
      <c r="AD16" s="221" t="str">
        <f t="shared" si="14"/>
        <v/>
      </c>
      <c r="AE16" s="221" t="str">
        <f t="shared" si="14"/>
        <v/>
      </c>
      <c r="AF16" s="221" t="str">
        <f t="shared" si="14"/>
        <v/>
      </c>
      <c r="AG16" s="221" t="str">
        <f t="shared" si="14"/>
        <v/>
      </c>
      <c r="AH16" s="222" t="str">
        <f t="shared" si="14"/>
        <v/>
      </c>
      <c r="AI16" s="42" t="str">
        <f>IF(COUNT(B16:H16,I16,K16,M16,O16,Q16,S16,U16,#REF!)&gt;0,COUNT(B16:H16,I16,K16,M16,O16,Q16,S16,U16,#REF!),"")</f>
        <v/>
      </c>
      <c r="AJ16" s="51" t="str">
        <f t="shared" si="15"/>
        <v/>
      </c>
      <c r="AK16" s="216" t="str">
        <f t="shared" si="16"/>
        <v/>
      </c>
      <c r="AL16" s="226" t="str">
        <f t="shared" si="17"/>
        <v/>
      </c>
      <c r="AM16" s="46" t="str">
        <f t="shared" si="18"/>
        <v/>
      </c>
      <c r="AN16" s="47">
        <f t="shared" si="19"/>
        <v>0</v>
      </c>
      <c r="AO16" s="5" t="str">
        <f t="shared" si="20"/>
        <v/>
      </c>
      <c r="AP16" s="7" t="str">
        <f t="shared" si="21"/>
        <v/>
      </c>
      <c r="AR16"/>
    </row>
    <row r="17" spans="1:44" ht="18" customHeight="1" x14ac:dyDescent="0.4">
      <c r="A17" s="143"/>
      <c r="B17" s="48"/>
      <c r="C17" s="55"/>
      <c r="D17" s="54"/>
      <c r="E17" s="54"/>
      <c r="F17" s="54"/>
      <c r="G17" s="55"/>
      <c r="H17" s="54"/>
      <c r="I17" s="56"/>
      <c r="J17" s="57"/>
      <c r="K17" s="56"/>
      <c r="L17" s="57"/>
      <c r="M17" s="56"/>
      <c r="N17" s="57"/>
      <c r="O17" s="58"/>
      <c r="P17" s="59"/>
      <c r="Q17" s="56"/>
      <c r="R17" s="57"/>
      <c r="S17" s="58"/>
      <c r="T17" s="59"/>
      <c r="U17" s="56"/>
      <c r="V17" s="57"/>
      <c r="W17" s="95"/>
      <c r="X17" s="95"/>
      <c r="Y17" s="95"/>
      <c r="Z17" s="95"/>
      <c r="AA17" s="95"/>
      <c r="AB17" s="95"/>
      <c r="AC17" s="221" t="str">
        <f t="shared" si="13"/>
        <v/>
      </c>
      <c r="AD17" s="221" t="str">
        <f t="shared" si="14"/>
        <v/>
      </c>
      <c r="AE17" s="221" t="str">
        <f t="shared" si="14"/>
        <v/>
      </c>
      <c r="AF17" s="221" t="str">
        <f t="shared" si="14"/>
        <v/>
      </c>
      <c r="AG17" s="221" t="str">
        <f t="shared" si="14"/>
        <v/>
      </c>
      <c r="AH17" s="222" t="str">
        <f t="shared" si="14"/>
        <v/>
      </c>
      <c r="AI17" s="42" t="str">
        <f>IF(COUNT(B17:H17,I17,K17,M17,O17,Q17,S17,U17,#REF!)&gt;0,COUNT(B17:H17,I17,K17,M17,O17,Q17,S17,U17,#REF!),"")</f>
        <v/>
      </c>
      <c r="AJ17" s="51" t="str">
        <f t="shared" si="15"/>
        <v/>
      </c>
      <c r="AK17" s="216" t="str">
        <f t="shared" si="16"/>
        <v/>
      </c>
      <c r="AL17" s="226" t="str">
        <f t="shared" si="17"/>
        <v/>
      </c>
      <c r="AM17" s="46" t="str">
        <f t="shared" si="18"/>
        <v/>
      </c>
      <c r="AN17" s="47">
        <f t="shared" si="19"/>
        <v>0</v>
      </c>
      <c r="AO17" s="5" t="str">
        <f t="shared" si="20"/>
        <v/>
      </c>
      <c r="AP17" s="7" t="str">
        <f t="shared" si="21"/>
        <v/>
      </c>
      <c r="AR17"/>
    </row>
    <row r="18" spans="1:44" ht="18" customHeight="1" x14ac:dyDescent="0.4">
      <c r="A18" s="143"/>
      <c r="B18" s="48"/>
      <c r="C18" s="55"/>
      <c r="D18" s="48"/>
      <c r="E18" s="48"/>
      <c r="F18" s="48"/>
      <c r="G18" s="49"/>
      <c r="H18" s="48"/>
      <c r="I18" s="50"/>
      <c r="J18" s="51"/>
      <c r="K18" s="50"/>
      <c r="L18" s="51"/>
      <c r="M18" s="50"/>
      <c r="N18" s="51"/>
      <c r="O18" s="52"/>
      <c r="P18" s="53"/>
      <c r="Q18" s="50"/>
      <c r="R18" s="51"/>
      <c r="S18" s="52"/>
      <c r="T18" s="53"/>
      <c r="U18" s="50"/>
      <c r="V18" s="51"/>
      <c r="W18" s="94"/>
      <c r="X18" s="94"/>
      <c r="Y18" s="94"/>
      <c r="Z18" s="94"/>
      <c r="AA18" s="94"/>
      <c r="AB18" s="94"/>
      <c r="AC18" s="221" t="str">
        <f t="shared" si="13"/>
        <v/>
      </c>
      <c r="AD18" s="221" t="str">
        <f t="shared" si="14"/>
        <v/>
      </c>
      <c r="AE18" s="221" t="str">
        <f t="shared" si="14"/>
        <v/>
      </c>
      <c r="AF18" s="221" t="str">
        <f t="shared" si="14"/>
        <v/>
      </c>
      <c r="AG18" s="221" t="str">
        <f t="shared" si="14"/>
        <v/>
      </c>
      <c r="AH18" s="222" t="str">
        <f t="shared" si="14"/>
        <v/>
      </c>
      <c r="AI18" s="42" t="str">
        <f>IF(COUNT(B18:H18,I18,K18,M18,O18,Q18,S18,U18,#REF!)&gt;0,COUNT(B18:H18,I18,K18,M18,O18,Q18,S18,U18,#REF!),"")</f>
        <v/>
      </c>
      <c r="AJ18" s="51" t="str">
        <f t="shared" si="15"/>
        <v/>
      </c>
      <c r="AK18" s="216" t="str">
        <f t="shared" si="16"/>
        <v/>
      </c>
      <c r="AL18" s="226" t="str">
        <f t="shared" si="17"/>
        <v/>
      </c>
      <c r="AM18" s="46" t="str">
        <f t="shared" si="18"/>
        <v/>
      </c>
      <c r="AN18" s="47">
        <f t="shared" si="19"/>
        <v>0</v>
      </c>
      <c r="AO18" s="5" t="str">
        <f t="shared" si="20"/>
        <v/>
      </c>
      <c r="AP18" s="7" t="str">
        <f t="shared" si="21"/>
        <v/>
      </c>
      <c r="AR18"/>
    </row>
    <row r="19" spans="1:44" ht="18" customHeight="1" x14ac:dyDescent="0.4">
      <c r="A19" s="143"/>
      <c r="B19" s="48"/>
      <c r="C19" s="55"/>
      <c r="D19" s="54"/>
      <c r="E19" s="54"/>
      <c r="F19" s="54"/>
      <c r="G19" s="55"/>
      <c r="H19" s="54"/>
      <c r="I19" s="56"/>
      <c r="J19" s="57"/>
      <c r="K19" s="56"/>
      <c r="L19" s="57"/>
      <c r="M19" s="56"/>
      <c r="N19" s="57"/>
      <c r="O19" s="58"/>
      <c r="P19" s="59"/>
      <c r="Q19" s="56"/>
      <c r="R19" s="57"/>
      <c r="S19" s="58"/>
      <c r="T19" s="59"/>
      <c r="U19" s="56"/>
      <c r="V19" s="57"/>
      <c r="W19" s="95"/>
      <c r="X19" s="95"/>
      <c r="Y19" s="95"/>
      <c r="Z19" s="95"/>
      <c r="AA19" s="95"/>
      <c r="AB19" s="95"/>
      <c r="AC19" s="221" t="str">
        <f t="shared" si="13"/>
        <v/>
      </c>
      <c r="AD19" s="221" t="str">
        <f t="shared" si="13"/>
        <v/>
      </c>
      <c r="AE19" s="221" t="str">
        <f t="shared" si="13"/>
        <v/>
      </c>
      <c r="AF19" s="221" t="str">
        <f t="shared" si="13"/>
        <v/>
      </c>
      <c r="AG19" s="221" t="str">
        <f t="shared" si="13"/>
        <v/>
      </c>
      <c r="AH19" s="222" t="str">
        <f t="shared" si="13"/>
        <v/>
      </c>
      <c r="AI19" s="42" t="str">
        <f>IF(COUNT(B19:H19,I19,K19,M19,O19,Q19,S19,U19,#REF!)&gt;0,COUNT(B19:H19,I19,K19,M19,O19,Q19,S19,U19,#REF!),"")</f>
        <v/>
      </c>
      <c r="AJ19" s="51" t="str">
        <f t="shared" si="15"/>
        <v/>
      </c>
      <c r="AK19" s="216" t="str">
        <f t="shared" si="16"/>
        <v/>
      </c>
      <c r="AL19" s="226" t="str">
        <f t="shared" si="17"/>
        <v/>
      </c>
      <c r="AM19" s="46" t="str">
        <f t="shared" si="18"/>
        <v/>
      </c>
      <c r="AN19" s="47">
        <f t="shared" si="19"/>
        <v>0</v>
      </c>
      <c r="AO19" s="5" t="str">
        <f t="shared" si="20"/>
        <v/>
      </c>
      <c r="AP19" s="7" t="str">
        <f t="shared" si="21"/>
        <v/>
      </c>
      <c r="AR19"/>
    </row>
    <row r="20" spans="1:44" ht="18" customHeight="1" x14ac:dyDescent="0.4">
      <c r="A20" s="145"/>
      <c r="B20" s="48"/>
      <c r="C20" s="55"/>
      <c r="D20" s="54"/>
      <c r="E20" s="54"/>
      <c r="F20" s="54"/>
      <c r="G20" s="55"/>
      <c r="H20" s="54"/>
      <c r="I20" s="56"/>
      <c r="J20" s="57"/>
      <c r="K20" s="56"/>
      <c r="L20" s="57"/>
      <c r="M20" s="56"/>
      <c r="N20" s="57"/>
      <c r="O20" s="58"/>
      <c r="P20" s="59"/>
      <c r="Q20" s="56"/>
      <c r="R20" s="57"/>
      <c r="S20" s="58"/>
      <c r="T20" s="59"/>
      <c r="U20" s="56"/>
      <c r="V20" s="57"/>
      <c r="W20" s="95"/>
      <c r="X20" s="95"/>
      <c r="Y20" s="95"/>
      <c r="Z20" s="95"/>
      <c r="AA20" s="95"/>
      <c r="AB20" s="95"/>
      <c r="AC20" s="221" t="str">
        <f t="shared" si="13"/>
        <v/>
      </c>
      <c r="AD20" s="221" t="str">
        <f t="shared" si="13"/>
        <v/>
      </c>
      <c r="AE20" s="221" t="str">
        <f t="shared" si="13"/>
        <v/>
      </c>
      <c r="AF20" s="221" t="str">
        <f t="shared" si="13"/>
        <v/>
      </c>
      <c r="AG20" s="221" t="str">
        <f t="shared" si="13"/>
        <v/>
      </c>
      <c r="AH20" s="222" t="str">
        <f t="shared" si="13"/>
        <v/>
      </c>
      <c r="AI20" s="42" t="str">
        <f>IF(COUNT(B20:H20,I20,K20,M20,O20,Q20,S20,U20,#REF!)&gt;0,COUNT(B20:H20,I20,K20,M20,O20,Q20,S20,U20,#REF!),"")</f>
        <v/>
      </c>
      <c r="AJ20" s="51" t="str">
        <f t="shared" si="15"/>
        <v/>
      </c>
      <c r="AK20" s="216" t="str">
        <f t="shared" si="16"/>
        <v/>
      </c>
      <c r="AL20" s="226" t="str">
        <f t="shared" si="17"/>
        <v/>
      </c>
      <c r="AM20" s="46" t="str">
        <f t="shared" si="18"/>
        <v/>
      </c>
      <c r="AN20" s="47">
        <f t="shared" si="19"/>
        <v>0</v>
      </c>
      <c r="AO20" s="5" t="str">
        <f t="shared" si="20"/>
        <v/>
      </c>
      <c r="AP20" s="7" t="str">
        <f t="shared" si="21"/>
        <v/>
      </c>
      <c r="AR20"/>
    </row>
    <row r="21" spans="1:44" ht="18" customHeight="1" x14ac:dyDescent="0.4">
      <c r="A21" s="145"/>
      <c r="B21" s="48"/>
      <c r="C21" s="55"/>
      <c r="D21" s="54"/>
      <c r="E21" s="54"/>
      <c r="F21" s="54"/>
      <c r="G21" s="55"/>
      <c r="H21" s="54"/>
      <c r="I21" s="56"/>
      <c r="J21" s="57"/>
      <c r="K21" s="56"/>
      <c r="L21" s="57"/>
      <c r="M21" s="56"/>
      <c r="N21" s="57"/>
      <c r="O21" s="58"/>
      <c r="P21" s="59"/>
      <c r="Q21" s="56"/>
      <c r="R21" s="57"/>
      <c r="S21" s="58"/>
      <c r="T21" s="59"/>
      <c r="U21" s="56"/>
      <c r="V21" s="57"/>
      <c r="W21" s="95"/>
      <c r="X21" s="95"/>
      <c r="Y21" s="95"/>
      <c r="Z21" s="95"/>
      <c r="AA21" s="95"/>
      <c r="AB21" s="95"/>
      <c r="AC21" s="221" t="str">
        <f t="shared" si="13"/>
        <v/>
      </c>
      <c r="AD21" s="221" t="str">
        <f t="shared" si="13"/>
        <v/>
      </c>
      <c r="AE21" s="221" t="str">
        <f t="shared" si="13"/>
        <v/>
      </c>
      <c r="AF21" s="221" t="str">
        <f t="shared" si="13"/>
        <v/>
      </c>
      <c r="AG21" s="221" t="str">
        <f t="shared" si="13"/>
        <v/>
      </c>
      <c r="AH21" s="222" t="str">
        <f t="shared" si="13"/>
        <v/>
      </c>
      <c r="AI21" s="42" t="str">
        <f>IF(COUNT(B21:H21,I21,K21,M21,O21,Q21,S21,U21,#REF!)&gt;0,COUNT(B21:H21,I21,K21,M21,O21,Q21,S21,U21,#REF!),"")</f>
        <v/>
      </c>
      <c r="AJ21" s="51" t="str">
        <f t="shared" si="15"/>
        <v/>
      </c>
      <c r="AK21" s="216" t="str">
        <f t="shared" si="16"/>
        <v/>
      </c>
      <c r="AL21" s="226" t="str">
        <f t="shared" si="17"/>
        <v/>
      </c>
      <c r="AM21" s="46" t="str">
        <f t="shared" si="18"/>
        <v/>
      </c>
      <c r="AN21" s="47">
        <f t="shared" si="19"/>
        <v>0</v>
      </c>
      <c r="AO21" s="5" t="str">
        <f t="shared" si="20"/>
        <v/>
      </c>
      <c r="AP21" s="7" t="str">
        <f t="shared" si="21"/>
        <v/>
      </c>
      <c r="AR21"/>
    </row>
    <row r="22" spans="1:44" ht="18" customHeight="1" thickBot="1" x14ac:dyDescent="0.45">
      <c r="A22" s="146"/>
      <c r="B22" s="147"/>
      <c r="C22" s="148"/>
      <c r="D22" s="60"/>
      <c r="E22" s="60"/>
      <c r="F22" s="60"/>
      <c r="G22" s="61"/>
      <c r="H22" s="60"/>
      <c r="I22" s="62"/>
      <c r="J22" s="63"/>
      <c r="K22" s="62"/>
      <c r="L22" s="63"/>
      <c r="M22" s="62"/>
      <c r="N22" s="63"/>
      <c r="O22" s="64"/>
      <c r="P22" s="65"/>
      <c r="Q22" s="62"/>
      <c r="R22" s="63"/>
      <c r="S22" s="64"/>
      <c r="T22" s="65"/>
      <c r="U22" s="62"/>
      <c r="V22" s="63"/>
      <c r="W22" s="97"/>
      <c r="X22" s="97"/>
      <c r="Y22" s="97"/>
      <c r="Z22" s="97"/>
      <c r="AA22" s="97"/>
      <c r="AB22" s="97"/>
      <c r="AC22" s="223" t="str">
        <f t="shared" si="13"/>
        <v/>
      </c>
      <c r="AD22" s="223" t="str">
        <f t="shared" si="13"/>
        <v/>
      </c>
      <c r="AE22" s="223" t="str">
        <f t="shared" si="13"/>
        <v/>
      </c>
      <c r="AF22" s="223" t="str">
        <f t="shared" si="13"/>
        <v/>
      </c>
      <c r="AG22" s="223" t="str">
        <f t="shared" si="13"/>
        <v/>
      </c>
      <c r="AH22" s="224" t="str">
        <f t="shared" si="13"/>
        <v/>
      </c>
      <c r="AI22" s="225" t="str">
        <f>IF(COUNT(B22:H22,I22,K22,M22,O22,Q22,S22,U22,#REF!)&gt;0,COUNT(B22:H22,I22,K22,M22,O22,Q22,S22,U22,#REF!),"")</f>
        <v/>
      </c>
      <c r="AJ22" s="66" t="str">
        <f t="shared" si="15"/>
        <v/>
      </c>
      <c r="AK22" s="227" t="str">
        <f t="shared" si="16"/>
        <v/>
      </c>
      <c r="AL22" s="228" t="str">
        <f t="shared" si="17"/>
        <v/>
      </c>
      <c r="AM22" s="149" t="str">
        <f t="shared" si="18"/>
        <v/>
      </c>
      <c r="AN22" s="47">
        <f t="shared" si="19"/>
        <v>0</v>
      </c>
      <c r="AO22" s="5" t="str">
        <f t="shared" si="20"/>
        <v/>
      </c>
      <c r="AP22" s="7" t="str">
        <f t="shared" si="21"/>
        <v/>
      </c>
      <c r="AR22"/>
    </row>
    <row r="23" spans="1:44" ht="18" customHeight="1" x14ac:dyDescent="0.4">
      <c r="A23" s="83" t="s">
        <v>231</v>
      </c>
      <c r="B23" s="150">
        <v>188</v>
      </c>
      <c r="C23" s="151">
        <v>188</v>
      </c>
      <c r="D23" s="150">
        <v>177</v>
      </c>
      <c r="E23" s="150">
        <v>191</v>
      </c>
      <c r="F23" s="150">
        <v>193</v>
      </c>
      <c r="G23" s="151">
        <v>189</v>
      </c>
      <c r="H23" s="150">
        <v>192</v>
      </c>
      <c r="I23" s="152">
        <v>194</v>
      </c>
      <c r="J23" s="153">
        <v>14</v>
      </c>
      <c r="K23" s="152">
        <v>190</v>
      </c>
      <c r="L23" s="153">
        <v>4</v>
      </c>
      <c r="M23" s="152">
        <v>197</v>
      </c>
      <c r="N23" s="153">
        <v>11</v>
      </c>
      <c r="O23" s="154">
        <v>198</v>
      </c>
      <c r="P23" s="155">
        <v>12</v>
      </c>
      <c r="Q23" s="152">
        <v>200</v>
      </c>
      <c r="R23" s="153">
        <v>14</v>
      </c>
      <c r="S23" s="154">
        <v>189</v>
      </c>
      <c r="T23" s="155">
        <v>6</v>
      </c>
      <c r="U23" s="152">
        <v>196</v>
      </c>
      <c r="V23" s="153">
        <v>1</v>
      </c>
      <c r="W23" s="156"/>
      <c r="X23" s="157"/>
      <c r="Y23" s="156"/>
      <c r="Z23" s="157"/>
      <c r="AA23" s="156"/>
      <c r="AB23" s="156"/>
      <c r="AC23" s="212"/>
      <c r="AD23" s="212"/>
      <c r="AE23" s="212"/>
      <c r="AF23" s="212"/>
      <c r="AG23" s="212"/>
      <c r="AH23" s="212"/>
      <c r="AI23" s="68"/>
      <c r="AJ23" s="68"/>
      <c r="AK23" s="69"/>
      <c r="AL23" s="69"/>
      <c r="AM23" s="70"/>
      <c r="AN23" s="39"/>
      <c r="AO23" s="206"/>
      <c r="AP23" s="5"/>
      <c r="AR23"/>
    </row>
    <row r="24" spans="1:44" ht="18" customHeight="1" x14ac:dyDescent="0.4">
      <c r="A24" s="79" t="s">
        <v>232</v>
      </c>
      <c r="B24" s="158">
        <v>177</v>
      </c>
      <c r="C24" s="159">
        <v>193</v>
      </c>
      <c r="D24" s="158">
        <v>192</v>
      </c>
      <c r="E24" s="158">
        <v>183</v>
      </c>
      <c r="F24" s="158">
        <v>183</v>
      </c>
      <c r="G24" s="159">
        <v>194</v>
      </c>
      <c r="H24" s="158">
        <v>191</v>
      </c>
      <c r="I24" s="160">
        <v>193</v>
      </c>
      <c r="J24" s="161">
        <v>14</v>
      </c>
      <c r="K24" s="160">
        <v>199</v>
      </c>
      <c r="L24" s="161">
        <v>9</v>
      </c>
      <c r="M24" s="160">
        <v>190</v>
      </c>
      <c r="N24" s="161">
        <v>10</v>
      </c>
      <c r="O24" s="162">
        <v>194</v>
      </c>
      <c r="P24" s="163">
        <v>14</v>
      </c>
      <c r="Q24" s="160">
        <v>184</v>
      </c>
      <c r="R24" s="161">
        <v>8</v>
      </c>
      <c r="S24" s="162">
        <v>193</v>
      </c>
      <c r="T24" s="163">
        <v>12</v>
      </c>
      <c r="U24" s="160">
        <v>191</v>
      </c>
      <c r="V24" s="161">
        <v>10</v>
      </c>
      <c r="W24" s="164"/>
      <c r="X24" s="165"/>
      <c r="Y24" s="164"/>
      <c r="Z24" s="165"/>
      <c r="AA24" s="164"/>
      <c r="AB24" s="164"/>
      <c r="AC24" s="212"/>
      <c r="AD24" s="212"/>
      <c r="AE24" s="212"/>
      <c r="AF24" s="212"/>
      <c r="AG24" s="212"/>
      <c r="AH24" s="212"/>
      <c r="AI24" s="68"/>
      <c r="AJ24" s="68"/>
      <c r="AK24" s="69"/>
      <c r="AL24" s="69"/>
      <c r="AM24" s="70"/>
      <c r="AN24" s="39"/>
      <c r="AO24" s="206"/>
      <c r="AP24" s="5"/>
      <c r="AR24"/>
    </row>
    <row r="25" spans="1:44" ht="18" customHeight="1" thickBot="1" x14ac:dyDescent="0.45">
      <c r="A25" s="73" t="s">
        <v>21</v>
      </c>
      <c r="B25" s="67" t="str">
        <f t="shared" ref="B25:AB25" si="22">IF(B23&gt;B24,"W",IF(B23&lt;B24,"L",IF(B23&gt;0,"D"," ")))</f>
        <v>W</v>
      </c>
      <c r="C25" s="67" t="str">
        <f t="shared" si="22"/>
        <v>L</v>
      </c>
      <c r="D25" s="67" t="str">
        <f t="shared" si="22"/>
        <v>L</v>
      </c>
      <c r="E25" s="67" t="str">
        <f t="shared" si="22"/>
        <v>W</v>
      </c>
      <c r="F25" s="67" t="str">
        <f t="shared" si="22"/>
        <v>W</v>
      </c>
      <c r="G25" s="67" t="str">
        <f t="shared" si="22"/>
        <v>L</v>
      </c>
      <c r="H25" s="67" t="str">
        <f t="shared" si="22"/>
        <v>W</v>
      </c>
      <c r="I25" s="74" t="str">
        <f t="shared" si="22"/>
        <v>W</v>
      </c>
      <c r="J25" s="75" t="str">
        <f t="shared" si="22"/>
        <v>D</v>
      </c>
      <c r="K25" s="74" t="str">
        <f t="shared" si="22"/>
        <v>L</v>
      </c>
      <c r="L25" s="75" t="str">
        <f t="shared" si="22"/>
        <v>L</v>
      </c>
      <c r="M25" s="74" t="str">
        <f t="shared" si="22"/>
        <v>W</v>
      </c>
      <c r="N25" s="75" t="str">
        <f t="shared" si="22"/>
        <v>W</v>
      </c>
      <c r="O25" s="74" t="str">
        <f t="shared" si="22"/>
        <v>W</v>
      </c>
      <c r="P25" s="75" t="str">
        <f t="shared" si="22"/>
        <v>L</v>
      </c>
      <c r="Q25" s="74" t="str">
        <f t="shared" si="22"/>
        <v>W</v>
      </c>
      <c r="R25" s="75" t="str">
        <f t="shared" si="22"/>
        <v>W</v>
      </c>
      <c r="S25" s="74" t="str">
        <f t="shared" si="22"/>
        <v>L</v>
      </c>
      <c r="T25" s="75" t="str">
        <f t="shared" si="22"/>
        <v>L</v>
      </c>
      <c r="U25" s="74" t="str">
        <f t="shared" si="22"/>
        <v>W</v>
      </c>
      <c r="V25" s="75" t="str">
        <f t="shared" si="22"/>
        <v>L</v>
      </c>
      <c r="W25" s="67" t="str">
        <f t="shared" si="22"/>
        <v xml:space="preserve"> </v>
      </c>
      <c r="X25" s="207" t="str">
        <f t="shared" si="22"/>
        <v xml:space="preserve"> </v>
      </c>
      <c r="Y25" s="67"/>
      <c r="Z25" s="208"/>
      <c r="AA25" s="67" t="str">
        <f t="shared" si="22"/>
        <v xml:space="preserve"> </v>
      </c>
      <c r="AB25" s="67" t="str">
        <f t="shared" si="22"/>
        <v xml:space="preserve"> </v>
      </c>
      <c r="AC25" s="68"/>
      <c r="AD25" s="68"/>
      <c r="AE25" s="68"/>
      <c r="AF25" s="68"/>
      <c r="AG25" s="68"/>
      <c r="AH25" s="68"/>
      <c r="AI25" s="12"/>
      <c r="AJ25" s="12"/>
      <c r="AK25" s="12"/>
      <c r="AL25" s="9"/>
      <c r="AM25" s="9"/>
      <c r="AN25"/>
      <c r="AO25" s="206"/>
      <c r="AP25" s="5"/>
      <c r="AR25"/>
    </row>
    <row r="26" spans="1:44" ht="100" customHeight="1" x14ac:dyDescent="0.4">
      <c r="A26" s="84" t="s">
        <v>22</v>
      </c>
      <c r="B26" s="35" t="s">
        <v>139</v>
      </c>
      <c r="C26" s="86" t="s">
        <v>106</v>
      </c>
      <c r="D26" s="35" t="s">
        <v>146</v>
      </c>
      <c r="E26" s="86" t="s">
        <v>9</v>
      </c>
      <c r="F26" s="35" t="s">
        <v>8</v>
      </c>
      <c r="G26" s="86" t="s">
        <v>10</v>
      </c>
      <c r="H26" s="35" t="s">
        <v>7</v>
      </c>
      <c r="I26" s="253" t="s">
        <v>139</v>
      </c>
      <c r="J26" s="254"/>
      <c r="K26" s="253" t="s">
        <v>106</v>
      </c>
      <c r="L26" s="254"/>
      <c r="M26" s="253" t="s">
        <v>146</v>
      </c>
      <c r="N26" s="254"/>
      <c r="O26" s="253" t="s">
        <v>8</v>
      </c>
      <c r="P26" s="254"/>
      <c r="Q26" s="253" t="s">
        <v>9</v>
      </c>
      <c r="R26" s="254"/>
      <c r="S26" s="253" t="s">
        <v>10</v>
      </c>
      <c r="T26" s="254"/>
      <c r="U26" s="253" t="s">
        <v>7</v>
      </c>
      <c r="V26" s="254"/>
      <c r="W26" s="35"/>
      <c r="X26" s="86"/>
      <c r="Y26" s="35"/>
      <c r="Z26" s="86"/>
      <c r="AA26" s="35"/>
      <c r="AB26" s="35"/>
      <c r="AC26" s="213"/>
      <c r="AD26" s="213"/>
      <c r="AE26" s="213"/>
      <c r="AF26" s="213"/>
      <c r="AG26" s="213"/>
      <c r="AH26" s="213"/>
      <c r="AI26" s="36"/>
      <c r="AJ26" s="36"/>
      <c r="AK26" s="12"/>
      <c r="AL26" s="9"/>
      <c r="AM26" s="9"/>
      <c r="AN26"/>
      <c r="AO26" s="206"/>
      <c r="AP26" s="5"/>
      <c r="AR26"/>
    </row>
    <row r="27" spans="1:44" ht="18" customHeight="1" thickBot="1" x14ac:dyDescent="0.45">
      <c r="A27" s="71" t="s">
        <v>23</v>
      </c>
      <c r="B27" s="67" t="s">
        <v>230</v>
      </c>
      <c r="C27" s="72" t="s">
        <v>230</v>
      </c>
      <c r="D27" s="67" t="s">
        <v>212</v>
      </c>
      <c r="E27" s="72" t="s">
        <v>230</v>
      </c>
      <c r="F27" s="67" t="s">
        <v>212</v>
      </c>
      <c r="G27" s="72" t="s">
        <v>212</v>
      </c>
      <c r="H27" s="67" t="s">
        <v>230</v>
      </c>
      <c r="I27" s="240" t="s">
        <v>212</v>
      </c>
      <c r="J27" s="241"/>
      <c r="K27" s="240" t="s">
        <v>212</v>
      </c>
      <c r="L27" s="241"/>
      <c r="M27" s="240" t="s">
        <v>230</v>
      </c>
      <c r="N27" s="241"/>
      <c r="O27" s="240" t="s">
        <v>230</v>
      </c>
      <c r="P27" s="241"/>
      <c r="Q27" s="240" t="s">
        <v>212</v>
      </c>
      <c r="R27" s="241"/>
      <c r="S27" s="240" t="s">
        <v>230</v>
      </c>
      <c r="T27" s="241"/>
      <c r="U27" s="240" t="s">
        <v>212</v>
      </c>
      <c r="V27" s="241"/>
      <c r="W27" s="67"/>
      <c r="X27" s="72"/>
      <c r="Y27" s="67"/>
      <c r="Z27" s="72"/>
      <c r="AA27" s="67"/>
      <c r="AB27" s="67"/>
      <c r="AC27" s="68"/>
      <c r="AD27" s="68"/>
      <c r="AE27" s="68"/>
      <c r="AF27" s="68"/>
      <c r="AG27" s="68"/>
      <c r="AH27" s="68"/>
      <c r="AI27" s="12"/>
      <c r="AJ27" s="12"/>
      <c r="AK27" s="12"/>
      <c r="AL27" s="9"/>
      <c r="AM27" s="9"/>
      <c r="AN27"/>
      <c r="AO27" s="206"/>
      <c r="AP27" s="5"/>
      <c r="AR27"/>
    </row>
    <row r="28" spans="1:44" ht="42" customHeight="1" thickBot="1" x14ac:dyDescent="0.45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42"/>
      <c r="X28" s="242"/>
      <c r="Y28" s="242"/>
      <c r="Z28" s="242"/>
      <c r="AA28" s="242"/>
      <c r="AB28" s="242"/>
      <c r="AC28" s="214"/>
      <c r="AD28" s="214"/>
      <c r="AE28" s="214"/>
      <c r="AF28" s="214"/>
      <c r="AG28" s="214"/>
      <c r="AH28" s="214"/>
      <c r="AI28" s="206"/>
      <c r="AJ28" s="206"/>
      <c r="AK28" s="206"/>
      <c r="AL28" s="206"/>
      <c r="AM28" s="206"/>
    </row>
    <row r="29" spans="1:44" ht="12.75" hidden="1" customHeight="1" x14ac:dyDescent="0.4">
      <c r="A29" t="s">
        <v>239</v>
      </c>
      <c r="B29" s="10">
        <f>IF(B25="W",1,0)</f>
        <v>1</v>
      </c>
      <c r="C29" s="10">
        <f t="shared" ref="C29:H29" si="23">IF(C25="W",1,0)</f>
        <v>0</v>
      </c>
      <c r="D29" s="10">
        <f t="shared" si="23"/>
        <v>0</v>
      </c>
      <c r="E29" s="10">
        <f t="shared" si="23"/>
        <v>1</v>
      </c>
      <c r="F29" s="10">
        <f t="shared" si="23"/>
        <v>1</v>
      </c>
      <c r="G29" s="10">
        <f t="shared" si="23"/>
        <v>0</v>
      </c>
      <c r="H29" s="10">
        <f t="shared" si="23"/>
        <v>1</v>
      </c>
      <c r="I29" s="10">
        <f>IF(I25="W",1,0)</f>
        <v>1</v>
      </c>
      <c r="J29" s="10"/>
      <c r="K29" s="10">
        <f>IF(K25="W",1,0)</f>
        <v>0</v>
      </c>
      <c r="L29" s="10"/>
      <c r="M29" s="10">
        <f>IF(M25="W",1,0)</f>
        <v>1</v>
      </c>
      <c r="N29" s="10"/>
      <c r="O29" s="10">
        <f>IF(O25="W",1,0)</f>
        <v>1</v>
      </c>
      <c r="P29" s="10"/>
      <c r="Q29" s="10">
        <f>IF(Q25="W",1,0)</f>
        <v>1</v>
      </c>
      <c r="R29" s="10"/>
      <c r="S29" s="10">
        <f>IF(S25="W",1,0)</f>
        <v>0</v>
      </c>
      <c r="T29" s="10"/>
      <c r="U29" s="10">
        <f>IF(U25="W",1,0)</f>
        <v>1</v>
      </c>
      <c r="V29" s="10"/>
      <c r="W29" s="10">
        <f>IF(W25="W",1,0)</f>
        <v>0</v>
      </c>
      <c r="X29" s="10">
        <f t="shared" ref="X29:AB29" si="24">IF(X25="W",1,0)</f>
        <v>0</v>
      </c>
      <c r="Y29" s="10">
        <f t="shared" si="24"/>
        <v>0</v>
      </c>
      <c r="Z29" s="10">
        <f t="shared" si="24"/>
        <v>0</v>
      </c>
      <c r="AA29" s="10">
        <f t="shared" si="24"/>
        <v>0</v>
      </c>
      <c r="AB29" s="10">
        <f t="shared" si="24"/>
        <v>0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06"/>
    </row>
    <row r="30" spans="1:44" ht="12.75" hidden="1" customHeight="1" x14ac:dyDescent="0.4">
      <c r="A30" t="s">
        <v>240</v>
      </c>
      <c r="B30" s="10">
        <f>IF(B25="D",1,0)</f>
        <v>0</v>
      </c>
      <c r="C30" s="10">
        <f t="shared" ref="C30:H30" si="25">IF(C25="D",1,0)</f>
        <v>0</v>
      </c>
      <c r="D30" s="10">
        <f t="shared" si="25"/>
        <v>0</v>
      </c>
      <c r="E30" s="10">
        <f t="shared" si="25"/>
        <v>0</v>
      </c>
      <c r="F30" s="10">
        <f t="shared" si="25"/>
        <v>0</v>
      </c>
      <c r="G30" s="10">
        <f t="shared" si="25"/>
        <v>0</v>
      </c>
      <c r="H30" s="10">
        <f t="shared" si="25"/>
        <v>0</v>
      </c>
      <c r="I30" s="10">
        <f>IF(I25="D",1,0)</f>
        <v>0</v>
      </c>
      <c r="J30" s="10"/>
      <c r="K30" s="10">
        <f>IF(K25="D",1,0)</f>
        <v>0</v>
      </c>
      <c r="L30" s="10"/>
      <c r="M30" s="10">
        <f>IF(M25="D",1,0)</f>
        <v>0</v>
      </c>
      <c r="N30" s="10"/>
      <c r="O30" s="10">
        <f>IF(O25="D",1,0)</f>
        <v>0</v>
      </c>
      <c r="P30" s="10"/>
      <c r="Q30" s="10">
        <f>IF(Q25="D",1,0)</f>
        <v>0</v>
      </c>
      <c r="R30" s="10"/>
      <c r="S30" s="10">
        <f>IF(S25="D",1,0)</f>
        <v>0</v>
      </c>
      <c r="T30" s="10"/>
      <c r="U30" s="10">
        <f>IF(U25="D",1,0)</f>
        <v>0</v>
      </c>
      <c r="V30" s="10"/>
      <c r="W30" s="10">
        <f>IF(W25="D",1,0)</f>
        <v>0</v>
      </c>
      <c r="X30" s="10">
        <f t="shared" ref="X30:AB30" si="26">IF(X25="D",1,0)</f>
        <v>0</v>
      </c>
      <c r="Y30" s="10">
        <f t="shared" si="26"/>
        <v>0</v>
      </c>
      <c r="Z30" s="10">
        <f t="shared" si="26"/>
        <v>0</v>
      </c>
      <c r="AA30" s="10">
        <f t="shared" si="26"/>
        <v>0</v>
      </c>
      <c r="AB30" s="10">
        <f t="shared" si="26"/>
        <v>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206"/>
    </row>
    <row r="31" spans="1:44" ht="12.75" hidden="1" customHeight="1" x14ac:dyDescent="0.4">
      <c r="A31" t="s">
        <v>24</v>
      </c>
      <c r="B31" s="10"/>
      <c r="C31" s="10"/>
      <c r="D31" s="10"/>
      <c r="E31" s="10"/>
      <c r="F31" s="10"/>
      <c r="G31" s="10"/>
      <c r="H31" s="10"/>
      <c r="I31" s="10"/>
      <c r="J31" s="10">
        <f t="shared" ref="J31:V31" si="27">IF(J25="W",1,0)</f>
        <v>0</v>
      </c>
      <c r="K31" s="10"/>
      <c r="L31" s="10">
        <f t="shared" si="27"/>
        <v>0</v>
      </c>
      <c r="M31" s="10"/>
      <c r="N31" s="10">
        <f t="shared" si="27"/>
        <v>1</v>
      </c>
      <c r="O31" s="10"/>
      <c r="P31" s="10">
        <f t="shared" si="27"/>
        <v>0</v>
      </c>
      <c r="Q31" s="10"/>
      <c r="R31" s="10">
        <f t="shared" si="27"/>
        <v>1</v>
      </c>
      <c r="S31" s="10"/>
      <c r="T31" s="10">
        <f t="shared" si="27"/>
        <v>0</v>
      </c>
      <c r="U31" s="10"/>
      <c r="V31" s="10">
        <f t="shared" si="27"/>
        <v>0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206"/>
    </row>
    <row r="32" spans="1:44" ht="12.75" hidden="1" customHeight="1" x14ac:dyDescent="0.4">
      <c r="A32" t="s">
        <v>25</v>
      </c>
      <c r="B32" s="10"/>
      <c r="C32" s="10"/>
      <c r="D32" s="10"/>
      <c r="E32" s="10"/>
      <c r="F32" s="10"/>
      <c r="G32" s="10"/>
      <c r="H32" s="10"/>
      <c r="I32" s="10"/>
      <c r="J32" s="10">
        <f t="shared" ref="J32:V32" si="28">IF(J25="D",1,0)</f>
        <v>1</v>
      </c>
      <c r="K32" s="10"/>
      <c r="L32" s="10">
        <f t="shared" si="28"/>
        <v>0</v>
      </c>
      <c r="M32" s="10"/>
      <c r="N32" s="10">
        <f t="shared" si="28"/>
        <v>0</v>
      </c>
      <c r="O32" s="10"/>
      <c r="P32" s="10">
        <f t="shared" si="28"/>
        <v>0</v>
      </c>
      <c r="Q32" s="10"/>
      <c r="R32" s="10">
        <f t="shared" si="28"/>
        <v>0</v>
      </c>
      <c r="S32" s="10"/>
      <c r="T32" s="10">
        <f t="shared" si="28"/>
        <v>0</v>
      </c>
      <c r="U32" s="10"/>
      <c r="V32" s="10">
        <f t="shared" si="28"/>
        <v>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06"/>
    </row>
    <row r="33" spans="1:44" ht="12.75" hidden="1" customHeight="1" x14ac:dyDescent="0.4">
      <c r="A33" t="s">
        <v>241</v>
      </c>
      <c r="B33" s="10">
        <f>B23</f>
        <v>188</v>
      </c>
      <c r="C33" s="10">
        <f t="shared" ref="C33:U33" si="29">C23</f>
        <v>188</v>
      </c>
      <c r="D33" s="10">
        <f t="shared" si="29"/>
        <v>177</v>
      </c>
      <c r="E33" s="10">
        <f t="shared" si="29"/>
        <v>191</v>
      </c>
      <c r="F33" s="10">
        <f t="shared" si="29"/>
        <v>193</v>
      </c>
      <c r="G33" s="10">
        <f t="shared" si="29"/>
        <v>189</v>
      </c>
      <c r="H33" s="10">
        <f t="shared" si="29"/>
        <v>192</v>
      </c>
      <c r="I33" s="10">
        <f t="shared" si="29"/>
        <v>194</v>
      </c>
      <c r="J33" s="10"/>
      <c r="K33" s="10">
        <f t="shared" si="29"/>
        <v>190</v>
      </c>
      <c r="L33" s="10"/>
      <c r="M33" s="10">
        <f t="shared" si="29"/>
        <v>197</v>
      </c>
      <c r="N33" s="10"/>
      <c r="O33" s="10">
        <f t="shared" si="29"/>
        <v>198</v>
      </c>
      <c r="P33" s="10"/>
      <c r="Q33" s="10">
        <f t="shared" si="29"/>
        <v>200</v>
      </c>
      <c r="R33" s="10"/>
      <c r="S33" s="10">
        <f t="shared" si="29"/>
        <v>189</v>
      </c>
      <c r="T33" s="10"/>
      <c r="U33" s="10">
        <f t="shared" si="29"/>
        <v>196</v>
      </c>
      <c r="V33" s="10"/>
      <c r="W33" s="10">
        <f>W23</f>
        <v>0</v>
      </c>
      <c r="X33" s="10">
        <f t="shared" ref="X33:AB33" si="30">X23</f>
        <v>0</v>
      </c>
      <c r="Y33" s="10">
        <f t="shared" si="30"/>
        <v>0</v>
      </c>
      <c r="Z33" s="10">
        <f t="shared" si="30"/>
        <v>0</v>
      </c>
      <c r="AA33" s="10">
        <f t="shared" si="30"/>
        <v>0</v>
      </c>
      <c r="AB33" s="10">
        <f t="shared" si="30"/>
        <v>0</v>
      </c>
      <c r="AC33" s="10"/>
      <c r="AD33" s="10"/>
      <c r="AE33" s="10"/>
      <c r="AF33" s="10"/>
      <c r="AG33" s="10"/>
      <c r="AH33" s="10"/>
      <c r="AI33" s="10"/>
      <c r="AM33" s="13"/>
      <c r="AN33" s="13"/>
      <c r="AO33" s="8"/>
    </row>
    <row r="34" spans="1:44" ht="12.75" hidden="1" customHeight="1" x14ac:dyDescent="0.4">
      <c r="A34" t="s">
        <v>26</v>
      </c>
      <c r="J34" s="10">
        <f>J23</f>
        <v>14</v>
      </c>
      <c r="L34" s="10">
        <f>L23</f>
        <v>4</v>
      </c>
      <c r="N34" s="10">
        <f>N23</f>
        <v>11</v>
      </c>
      <c r="O34" s="10"/>
      <c r="P34" s="10">
        <f t="shared" ref="P34:V34" si="31">P23</f>
        <v>12</v>
      </c>
      <c r="Q34" s="10"/>
      <c r="R34" s="10">
        <f t="shared" si="31"/>
        <v>14</v>
      </c>
      <c r="S34" s="10"/>
      <c r="T34" s="10">
        <f t="shared" si="31"/>
        <v>6</v>
      </c>
      <c r="U34" s="10"/>
      <c r="V34" s="10">
        <f t="shared" si="31"/>
        <v>1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J34" s="10"/>
      <c r="AM34" s="13"/>
      <c r="AN34" s="13"/>
      <c r="AO34" s="8"/>
    </row>
    <row r="35" spans="1:44" ht="13.5" hidden="1" customHeight="1" thickBot="1" x14ac:dyDescent="0.45">
      <c r="B35" s="10">
        <f t="shared" ref="B35:H35" si="32">MIN(COUNT(B3:B22),11)</f>
        <v>9</v>
      </c>
      <c r="C35" s="10">
        <f t="shared" si="32"/>
        <v>9</v>
      </c>
      <c r="D35" s="10">
        <f t="shared" si="32"/>
        <v>8</v>
      </c>
      <c r="E35" s="10">
        <f>MIN(COUNT(E3:E22),11)</f>
        <v>11</v>
      </c>
      <c r="F35" s="10">
        <f t="shared" si="32"/>
        <v>10</v>
      </c>
      <c r="G35" s="10">
        <f t="shared" si="32"/>
        <v>10</v>
      </c>
      <c r="H35" s="10">
        <f t="shared" si="32"/>
        <v>10</v>
      </c>
      <c r="I35" s="10">
        <f>MIN(COUNT(I3:I22),11)</f>
        <v>9</v>
      </c>
      <c r="J35" s="10"/>
      <c r="K35" s="10">
        <f>MIN(COUNT(K3:K22),11)</f>
        <v>9</v>
      </c>
      <c r="L35" s="10"/>
      <c r="M35" s="10">
        <f>MIN(COUNT(M3:M22),11)</f>
        <v>11</v>
      </c>
      <c r="N35" s="10"/>
      <c r="O35" s="10">
        <f>MIN(COUNT(O3:O22),11)</f>
        <v>10</v>
      </c>
      <c r="P35" s="10"/>
      <c r="Q35" s="10">
        <f>MIN(COUNT(Q3:Q22),11)</f>
        <v>11</v>
      </c>
      <c r="R35" s="10"/>
      <c r="S35" s="10">
        <f>MIN(COUNT(S3:S22),11)</f>
        <v>8</v>
      </c>
      <c r="T35" s="10"/>
      <c r="U35" s="10">
        <f>MIN(COUNT(U3:U22),11)</f>
        <v>9</v>
      </c>
      <c r="V35" s="10"/>
      <c r="W35" s="10">
        <f>MIN(COUNT(W3:W22),11)</f>
        <v>0</v>
      </c>
      <c r="X35" s="10">
        <f>MIN(COUNT(X3:X22),11)</f>
        <v>0</v>
      </c>
      <c r="Y35" s="10">
        <f t="shared" ref="Y35:Z35" si="33">MIN(COUNT(Y3:Y22),11)</f>
        <v>0</v>
      </c>
      <c r="Z35" s="10">
        <f t="shared" si="33"/>
        <v>0</v>
      </c>
      <c r="AA35" s="10">
        <f>MIN(COUNT(AA3:AA22),11)</f>
        <v>0</v>
      </c>
      <c r="AB35" s="10">
        <f>MIN(COUNT(AB3:AB22),11)</f>
        <v>0</v>
      </c>
      <c r="AC35" s="10"/>
      <c r="AD35" s="10"/>
      <c r="AE35" s="10"/>
      <c r="AF35" s="10"/>
      <c r="AG35" s="10"/>
      <c r="AH35" s="10"/>
      <c r="AI35" s="10"/>
      <c r="AK35" s="10"/>
      <c r="AL35" s="10"/>
      <c r="AN35" s="13">
        <f>COUNTA(A3:A22)</f>
        <v>12</v>
      </c>
      <c r="AO35" s="8"/>
      <c r="AR35"/>
    </row>
    <row r="36" spans="1:44" ht="18" customHeight="1" thickBot="1" x14ac:dyDescent="0.45">
      <c r="A36" s="37"/>
      <c r="B36" s="211" t="s">
        <v>27</v>
      </c>
      <c r="C36" s="219" t="s">
        <v>28</v>
      </c>
      <c r="D36" s="219" t="s">
        <v>29</v>
      </c>
      <c r="E36" s="219" t="s">
        <v>30</v>
      </c>
      <c r="F36" s="220" t="s">
        <v>31</v>
      </c>
      <c r="G36" s="243"/>
      <c r="H36" s="244"/>
      <c r="I36" s="68"/>
    </row>
    <row r="37" spans="1:44" ht="18" customHeight="1" x14ac:dyDescent="0.4">
      <c r="A37" s="40" t="s">
        <v>32</v>
      </c>
      <c r="B37" s="121">
        <f>COUNTIF(B33:V33,"&gt;0")</f>
        <v>14</v>
      </c>
      <c r="C37" s="218">
        <f>SUM(B29:V29)</f>
        <v>9</v>
      </c>
      <c r="D37" s="218">
        <f>SUM(B30:V30)</f>
        <v>0</v>
      </c>
      <c r="E37" s="218">
        <f>B37-C37-D37</f>
        <v>5</v>
      </c>
      <c r="F37" s="122">
        <f>C37*2+D37</f>
        <v>18</v>
      </c>
      <c r="G37" s="245">
        <f>IF(B37&gt;0,SUM(B33:V33)/B37,0)</f>
        <v>191.57142857142858</v>
      </c>
      <c r="H37" s="246"/>
      <c r="I37" s="124" t="s">
        <v>5</v>
      </c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</row>
    <row r="38" spans="1:44" ht="18" customHeight="1" x14ac:dyDescent="0.4">
      <c r="A38" s="54" t="s">
        <v>117</v>
      </c>
      <c r="B38" s="58">
        <f>COUNTIF(I34:V34,"&gt;0")</f>
        <v>7</v>
      </c>
      <c r="C38" s="215">
        <f>SUM(I31:AJ31)</f>
        <v>2</v>
      </c>
      <c r="D38" s="215">
        <f>SUM(I32:V32)</f>
        <v>1</v>
      </c>
      <c r="E38" s="215">
        <f>B38-C38-D38</f>
        <v>4</v>
      </c>
      <c r="F38" s="59">
        <f>C38*2+D38</f>
        <v>5</v>
      </c>
      <c r="G38" s="247">
        <f>IF(B38&gt;0,J23+L23+N23+P23+R23+T23+V23+-J24-L24-N24-P24-R24-T24-V24,0)</f>
        <v>-15</v>
      </c>
      <c r="H38" s="248"/>
      <c r="I38" s="124" t="s">
        <v>165</v>
      </c>
    </row>
    <row r="39" spans="1:44" ht="18" customHeight="1" thickBot="1" x14ac:dyDescent="0.45">
      <c r="A39" s="67" t="s">
        <v>238</v>
      </c>
      <c r="B39" s="76">
        <f>COUNTIF(W33:AB33,"&gt;0")</f>
        <v>0</v>
      </c>
      <c r="C39" s="217">
        <f>SUM(W29:AB29)</f>
        <v>0</v>
      </c>
      <c r="D39" s="217">
        <f>SUM(W30:AB30)</f>
        <v>0</v>
      </c>
      <c r="E39" s="217">
        <f>B39-C39-D39</f>
        <v>0</v>
      </c>
      <c r="F39" s="77">
        <f>C39*2+D39</f>
        <v>0</v>
      </c>
      <c r="G39" s="249">
        <f>IF(B39&gt;0,SUM(W33:AB33)/B39,0)</f>
        <v>0</v>
      </c>
      <c r="H39" s="250"/>
      <c r="I39" s="124" t="s">
        <v>5</v>
      </c>
    </row>
  </sheetData>
  <sortState ref="A3:AP14">
    <sortCondition descending="1" ref="AN3:AN14"/>
    <sortCondition descending="1" ref="A3:A14"/>
  </sortState>
  <mergeCells count="30">
    <mergeCell ref="B1:H1"/>
    <mergeCell ref="I1:V1"/>
    <mergeCell ref="W1:AB1"/>
    <mergeCell ref="I2:J2"/>
    <mergeCell ref="K2:L2"/>
    <mergeCell ref="M2:N2"/>
    <mergeCell ref="O2:P2"/>
    <mergeCell ref="Q2:R2"/>
    <mergeCell ref="S2:T2"/>
    <mergeCell ref="U2:V2"/>
    <mergeCell ref="AI2:AJ2"/>
    <mergeCell ref="I26:J26"/>
    <mergeCell ref="K26:L26"/>
    <mergeCell ref="M26:N26"/>
    <mergeCell ref="O26:P26"/>
    <mergeCell ref="Q26:R26"/>
    <mergeCell ref="S26:T26"/>
    <mergeCell ref="U26:V26"/>
    <mergeCell ref="G39:H39"/>
    <mergeCell ref="I27:J27"/>
    <mergeCell ref="K27:L27"/>
    <mergeCell ref="M27:N27"/>
    <mergeCell ref="O27:P27"/>
    <mergeCell ref="U27:V27"/>
    <mergeCell ref="W28:AB28"/>
    <mergeCell ref="G36:H36"/>
    <mergeCell ref="G37:H37"/>
    <mergeCell ref="G38:H38"/>
    <mergeCell ref="Q27:R27"/>
    <mergeCell ref="S27:T27"/>
  </mergeCells>
  <printOptions horizontalCentered="1" verticalCentered="1"/>
  <pageMargins left="0.19685039370078741" right="0.19685039370078741" top="1.0236220472440944" bottom="0.27559055118110237" header="0.31496062992125984" footer="0.51181102362204722"/>
  <pageSetup paperSize="9" scale="78" firstPageNumber="0" orientation="landscape" horizontalDpi="300" verticalDpi="300" r:id="rId1"/>
  <headerFooter alignWithMargins="0">
    <oddHeader>&amp;C&amp;"Century Gothic,Bold"&amp;28&amp;A Averages 2019-2020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6381E-E763-42CB-B297-011E77D7C752}">
  <sheetPr>
    <pageSetUpPr fitToPage="1"/>
  </sheetPr>
  <dimension ref="A1:AR39"/>
  <sheetViews>
    <sheetView zoomScaleNormal="100" workbookViewId="0">
      <pane xSplit="1" topLeftCell="H1" activePane="topRight" state="frozen"/>
      <selection activeCell="N44" sqref="N44"/>
      <selection pane="topRight" activeCell="N9" sqref="N9"/>
    </sheetView>
  </sheetViews>
  <sheetFormatPr defaultRowHeight="12.3" x14ac:dyDescent="0.4"/>
  <cols>
    <col min="1" max="1" width="20.71875" customWidth="1"/>
    <col min="2" max="8" width="5.71875" customWidth="1"/>
    <col min="9" max="9" width="3.71875" customWidth="1"/>
    <col min="10" max="10" width="2.71875" customWidth="1"/>
    <col min="11" max="11" width="3.71875" customWidth="1"/>
    <col min="12" max="12" width="2.71875" customWidth="1"/>
    <col min="13" max="13" width="3.71875" customWidth="1"/>
    <col min="14" max="14" width="2.71875" customWidth="1"/>
    <col min="15" max="15" width="3.71875" customWidth="1"/>
    <col min="16" max="16" width="2.71875" customWidth="1"/>
    <col min="17" max="17" width="3.71875" customWidth="1"/>
    <col min="18" max="18" width="2.71875" customWidth="1"/>
    <col min="19" max="19" width="3.71875" customWidth="1"/>
    <col min="20" max="20" width="2.71875" customWidth="1"/>
    <col min="21" max="21" width="3.71875" customWidth="1"/>
    <col min="22" max="22" width="2.71875" customWidth="1"/>
    <col min="23" max="28" width="5.71875" customWidth="1"/>
    <col min="29" max="34" width="5.71875" hidden="1" customWidth="1"/>
    <col min="35" max="36" width="4.71875" customWidth="1"/>
    <col min="37" max="37" width="8.71875" customWidth="1"/>
    <col min="38" max="38" width="9.71875" customWidth="1"/>
    <col min="39" max="39" width="8.71875" customWidth="1"/>
    <col min="40" max="40" width="9.27734375" style="206" bestFit="1" customWidth="1"/>
    <col min="41" max="41" width="11.38671875" bestFit="1" customWidth="1"/>
    <col min="42" max="42" width="9.38671875" bestFit="1" customWidth="1"/>
    <col min="43" max="43" width="8.71875" customWidth="1"/>
    <col min="44" max="44" width="12.71875" style="5" customWidth="1"/>
  </cols>
  <sheetData>
    <row r="1" spans="1:44" ht="12.6" thickBot="1" x14ac:dyDescent="0.45">
      <c r="B1" s="255" t="s">
        <v>242</v>
      </c>
      <c r="C1" s="256"/>
      <c r="D1" s="256"/>
      <c r="E1" s="256"/>
      <c r="F1" s="256"/>
      <c r="G1" s="256"/>
      <c r="H1" s="256"/>
      <c r="I1" s="255" t="s">
        <v>247</v>
      </c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7"/>
      <c r="W1" s="256" t="s">
        <v>246</v>
      </c>
      <c r="X1" s="256"/>
      <c r="Y1" s="256"/>
      <c r="Z1" s="256"/>
      <c r="AA1" s="256"/>
      <c r="AB1" s="257"/>
      <c r="AC1" s="12"/>
      <c r="AD1" s="12"/>
      <c r="AE1" s="12"/>
      <c r="AF1" s="12"/>
      <c r="AG1" s="12"/>
      <c r="AH1" s="12"/>
    </row>
    <row r="2" spans="1:44" ht="12.6" thickBot="1" x14ac:dyDescent="0.45">
      <c r="A2" s="34"/>
      <c r="B2" s="37">
        <v>1</v>
      </c>
      <c r="C2" s="211">
        <v>2</v>
      </c>
      <c r="D2" s="37">
        <v>3</v>
      </c>
      <c r="E2" s="211">
        <v>4</v>
      </c>
      <c r="F2" s="37">
        <v>5</v>
      </c>
      <c r="G2" s="211">
        <v>6</v>
      </c>
      <c r="H2" s="37">
        <v>11</v>
      </c>
      <c r="I2" s="251">
        <v>7</v>
      </c>
      <c r="J2" s="252"/>
      <c r="K2" s="251">
        <v>8</v>
      </c>
      <c r="L2" s="252"/>
      <c r="M2" s="251">
        <v>9</v>
      </c>
      <c r="N2" s="252"/>
      <c r="O2" s="251">
        <v>10</v>
      </c>
      <c r="P2" s="252"/>
      <c r="Q2" s="251">
        <v>12</v>
      </c>
      <c r="R2" s="252"/>
      <c r="S2" s="251">
        <v>13</v>
      </c>
      <c r="T2" s="252"/>
      <c r="U2" s="251">
        <v>14</v>
      </c>
      <c r="V2" s="252"/>
      <c r="W2" s="37">
        <v>1</v>
      </c>
      <c r="X2" s="37">
        <v>2</v>
      </c>
      <c r="Y2" s="37">
        <v>3</v>
      </c>
      <c r="Z2" s="37">
        <v>4</v>
      </c>
      <c r="AA2" s="37">
        <v>5</v>
      </c>
      <c r="AB2" s="37">
        <v>6</v>
      </c>
      <c r="AC2" s="209"/>
      <c r="AD2" s="209"/>
      <c r="AE2" s="209"/>
      <c r="AF2" s="209"/>
      <c r="AG2" s="209"/>
      <c r="AH2" s="37"/>
      <c r="AI2" s="251" t="s">
        <v>83</v>
      </c>
      <c r="AJ2" s="252"/>
      <c r="AK2" s="37" t="s">
        <v>5</v>
      </c>
      <c r="AL2" s="210" t="s">
        <v>4</v>
      </c>
      <c r="AM2" s="37" t="s">
        <v>12</v>
      </c>
      <c r="AN2" s="39" t="s">
        <v>13</v>
      </c>
      <c r="AO2" s="5" t="s">
        <v>14</v>
      </c>
      <c r="AP2" t="s">
        <v>15</v>
      </c>
      <c r="AR2"/>
    </row>
    <row r="3" spans="1:44" ht="18" customHeight="1" x14ac:dyDescent="0.4">
      <c r="A3" s="142" t="s">
        <v>163</v>
      </c>
      <c r="B3" s="40"/>
      <c r="C3" s="120"/>
      <c r="D3" s="40">
        <v>30</v>
      </c>
      <c r="E3" s="40">
        <v>28</v>
      </c>
      <c r="F3" s="40">
        <v>27</v>
      </c>
      <c r="G3" s="41">
        <v>28</v>
      </c>
      <c r="H3" s="40">
        <v>27</v>
      </c>
      <c r="I3" s="42">
        <v>30</v>
      </c>
      <c r="J3" s="43">
        <v>2</v>
      </c>
      <c r="K3" s="42">
        <v>27</v>
      </c>
      <c r="L3" s="43">
        <v>0</v>
      </c>
      <c r="M3" s="42">
        <v>28</v>
      </c>
      <c r="N3" s="43">
        <v>1</v>
      </c>
      <c r="O3" s="44">
        <v>26</v>
      </c>
      <c r="P3" s="45">
        <v>0</v>
      </c>
      <c r="Q3" s="42">
        <v>27</v>
      </c>
      <c r="R3" s="43">
        <v>0</v>
      </c>
      <c r="S3" s="44">
        <v>29</v>
      </c>
      <c r="T3" s="45">
        <v>2</v>
      </c>
      <c r="U3" s="42">
        <v>30</v>
      </c>
      <c r="V3" s="43">
        <v>2</v>
      </c>
      <c r="W3" s="96"/>
      <c r="X3" s="96"/>
      <c r="Y3" s="96"/>
      <c r="Z3" s="96"/>
      <c r="AA3" s="96"/>
      <c r="AB3" s="96"/>
      <c r="AC3" s="221" t="str">
        <f t="shared" ref="AC3:AC17" si="0">IF(W3&gt;0,INT(W3),"")</f>
        <v/>
      </c>
      <c r="AD3" s="221" t="str">
        <f t="shared" ref="AD3:AD17" si="1">IF(X3&gt;0,INT(X3),"")</f>
        <v/>
      </c>
      <c r="AE3" s="221" t="str">
        <f t="shared" ref="AE3:AE17" si="2">IF(Y3&gt;0,INT(Y3),"")</f>
        <v/>
      </c>
      <c r="AF3" s="221" t="str">
        <f t="shared" ref="AF3:AF17" si="3">IF(Z3&gt;0,INT(Z3),"")</f>
        <v/>
      </c>
      <c r="AG3" s="221" t="str">
        <f t="shared" ref="AG3:AG17" si="4">IF(AA3&gt;0,INT(AA3),"")</f>
        <v/>
      </c>
      <c r="AH3" s="222" t="str">
        <f t="shared" ref="AH3:AH17" si="5">IF(AB3&gt;0,INT(AB3),"")</f>
        <v/>
      </c>
      <c r="AI3" s="42">
        <f>IF(COUNT(B3:H3,I3,K3,M3,O3,Q3,S3,U3,#REF!)&gt;0,COUNT(B3:H3,I3,K3,M3,O3,Q3,S3,U3,#REF!),"")</f>
        <v>12</v>
      </c>
      <c r="AJ3" s="51">
        <f t="shared" ref="AJ3:AJ17" si="6">IF(COUNT(J3,L3,N3,P3,R3,T3,V3)&gt;0,COUNT(J3,L3,N3,P3,R3,T3,V3),"")</f>
        <v>7</v>
      </c>
      <c r="AK3" s="216">
        <f t="shared" ref="AK3:AK17" si="7">IF(COUNT(B3:AB3)&gt;0,AVERAGE(B3:H3,I3,K3,M3,O3,Q3,S3,U3,AC3:AH3),"")</f>
        <v>28.083333333333332</v>
      </c>
      <c r="AL3" s="226">
        <f t="shared" ref="AL3:AL17" si="8">IF(COUNT(J3,L3,N3,P3,R3,T3,V3),SUM(J3,L3,N3,P3,R3,T3,V3),"")</f>
        <v>7</v>
      </c>
      <c r="AM3" s="46">
        <f t="shared" ref="AM3:AM17" si="9">IF(COUNTIF(B3:AB3,"&gt;=30")&gt;0,COUNTIF(B3:AB3,"&gt;=30"),"")</f>
        <v>3</v>
      </c>
      <c r="AN3" s="47">
        <f t="shared" ref="AN3:AN17" si="10">IF(AI3&lt;&gt;"",IF(OR((B$37+B$39)&lt;10,AI3&gt;=(B$37+B$39)*0.75),200000,100000)*AK3+SUM(U3,S3,Q3,O3,M3,K3,I3,B3:H3,AC3:AH3),0)</f>
        <v>5617003.666666666</v>
      </c>
      <c r="AO3" s="5">
        <f t="shared" ref="AO3:AO17" si="11">IF(COUNTBLANK(A3)=0,IF(VLOOKUP(A3,LastSeason,1,TRUE)=A3,VLOOKUP(A3,LastSeason,2,FALSE),""),"")</f>
        <v>26.705882352941178</v>
      </c>
      <c r="AP3" s="7">
        <f t="shared" ref="AP3:AP17" si="12">IF(AND(AO3&lt;&gt;"",AK3&lt;&gt;""),AK3-AO3,"")</f>
        <v>1.3774509803921546</v>
      </c>
      <c r="AR3"/>
    </row>
    <row r="4" spans="1:44" ht="18" customHeight="1" x14ac:dyDescent="0.4">
      <c r="A4" s="143" t="s">
        <v>50</v>
      </c>
      <c r="B4" s="48">
        <v>29</v>
      </c>
      <c r="C4" s="55">
        <v>27</v>
      </c>
      <c r="D4" s="48">
        <v>28</v>
      </c>
      <c r="E4" s="48">
        <v>28</v>
      </c>
      <c r="F4" s="48">
        <v>27</v>
      </c>
      <c r="G4" s="49">
        <v>27</v>
      </c>
      <c r="H4" s="48">
        <v>27</v>
      </c>
      <c r="I4" s="50">
        <v>26</v>
      </c>
      <c r="J4" s="51">
        <v>0</v>
      </c>
      <c r="K4" s="50">
        <v>27</v>
      </c>
      <c r="L4" s="51">
        <v>0</v>
      </c>
      <c r="M4" s="50">
        <v>27</v>
      </c>
      <c r="N4" s="51">
        <v>0</v>
      </c>
      <c r="O4" s="52">
        <v>28</v>
      </c>
      <c r="P4" s="53">
        <v>2</v>
      </c>
      <c r="Q4" s="50">
        <v>23</v>
      </c>
      <c r="R4" s="51">
        <v>0</v>
      </c>
      <c r="S4" s="52">
        <v>27</v>
      </c>
      <c r="T4" s="53">
        <v>1</v>
      </c>
      <c r="U4" s="50">
        <v>28</v>
      </c>
      <c r="V4" s="51">
        <v>2</v>
      </c>
      <c r="W4" s="94"/>
      <c r="X4" s="94"/>
      <c r="Y4" s="94"/>
      <c r="Z4" s="94"/>
      <c r="AA4" s="94"/>
      <c r="AB4" s="94"/>
      <c r="AC4" s="221" t="str">
        <f t="shared" si="0"/>
        <v/>
      </c>
      <c r="AD4" s="221" t="str">
        <f t="shared" si="1"/>
        <v/>
      </c>
      <c r="AE4" s="221" t="str">
        <f t="shared" si="2"/>
        <v/>
      </c>
      <c r="AF4" s="221" t="str">
        <f t="shared" si="3"/>
        <v/>
      </c>
      <c r="AG4" s="221" t="str">
        <f t="shared" si="4"/>
        <v/>
      </c>
      <c r="AH4" s="222" t="str">
        <f t="shared" si="5"/>
        <v/>
      </c>
      <c r="AI4" s="42">
        <f>IF(COUNT(B4:H4,I4,K4,M4,O4,Q4,S4,U4,#REF!)&gt;0,COUNT(B4:H4,I4,K4,M4,O4,Q4,S4,U4,#REF!),"")</f>
        <v>14</v>
      </c>
      <c r="AJ4" s="51">
        <f t="shared" si="6"/>
        <v>7</v>
      </c>
      <c r="AK4" s="216">
        <f t="shared" si="7"/>
        <v>27.071428571428573</v>
      </c>
      <c r="AL4" s="226">
        <f t="shared" si="8"/>
        <v>5</v>
      </c>
      <c r="AM4" s="46" t="str">
        <f t="shared" si="9"/>
        <v/>
      </c>
      <c r="AN4" s="47">
        <f t="shared" si="10"/>
        <v>5414664.7142857146</v>
      </c>
      <c r="AO4" s="5">
        <f t="shared" si="11"/>
        <v>26.388888888888889</v>
      </c>
      <c r="AP4" s="7">
        <f t="shared" si="12"/>
        <v>0.68253968253968367</v>
      </c>
      <c r="AR4"/>
    </row>
    <row r="5" spans="1:44" ht="18" customHeight="1" x14ac:dyDescent="0.4">
      <c r="A5" s="143" t="s">
        <v>243</v>
      </c>
      <c r="B5" s="48"/>
      <c r="C5" s="49"/>
      <c r="D5" s="54"/>
      <c r="E5" s="54">
        <v>25</v>
      </c>
      <c r="F5" s="54">
        <v>23</v>
      </c>
      <c r="G5" s="55">
        <v>24</v>
      </c>
      <c r="H5" s="54">
        <v>25</v>
      </c>
      <c r="I5" s="56">
        <v>30</v>
      </c>
      <c r="J5" s="57">
        <v>2</v>
      </c>
      <c r="K5" s="56">
        <v>25</v>
      </c>
      <c r="L5" s="57">
        <v>2</v>
      </c>
      <c r="M5" s="56">
        <v>28</v>
      </c>
      <c r="N5" s="57">
        <v>2</v>
      </c>
      <c r="O5" s="58">
        <v>28</v>
      </c>
      <c r="P5" s="59">
        <v>2</v>
      </c>
      <c r="Q5" s="56">
        <v>25</v>
      </c>
      <c r="R5" s="57">
        <v>0</v>
      </c>
      <c r="S5" s="58">
        <v>27</v>
      </c>
      <c r="T5" s="59">
        <v>2</v>
      </c>
      <c r="U5" s="56">
        <v>27</v>
      </c>
      <c r="V5" s="57">
        <v>2</v>
      </c>
      <c r="W5" s="95"/>
      <c r="X5" s="95"/>
      <c r="Y5" s="95"/>
      <c r="Z5" s="95"/>
      <c r="AA5" s="95"/>
      <c r="AB5" s="95"/>
      <c r="AC5" s="221" t="str">
        <f t="shared" si="0"/>
        <v/>
      </c>
      <c r="AD5" s="221" t="str">
        <f t="shared" si="1"/>
        <v/>
      </c>
      <c r="AE5" s="221" t="str">
        <f t="shared" si="2"/>
        <v/>
      </c>
      <c r="AF5" s="221" t="str">
        <f t="shared" si="3"/>
        <v/>
      </c>
      <c r="AG5" s="221" t="str">
        <f t="shared" si="4"/>
        <v/>
      </c>
      <c r="AH5" s="222" t="str">
        <f t="shared" si="5"/>
        <v/>
      </c>
      <c r="AI5" s="42">
        <f>IF(COUNT(B5:H5,I5,K5,M5,O5,Q5,S5,U5,#REF!)&gt;0,COUNT(B5:H5,I5,K5,M5,O5,Q5,S5,U5,#REF!),"")</f>
        <v>11</v>
      </c>
      <c r="AJ5" s="51">
        <f t="shared" si="6"/>
        <v>7</v>
      </c>
      <c r="AK5" s="216">
        <f t="shared" si="7"/>
        <v>26.09090909090909</v>
      </c>
      <c r="AL5" s="226">
        <f t="shared" si="8"/>
        <v>12</v>
      </c>
      <c r="AM5" s="46">
        <f t="shared" si="9"/>
        <v>1</v>
      </c>
      <c r="AN5" s="47">
        <f t="shared" si="10"/>
        <v>5218468.8181818184</v>
      </c>
      <c r="AO5" s="5" t="str">
        <f t="shared" si="11"/>
        <v/>
      </c>
      <c r="AP5" s="7" t="str">
        <f t="shared" si="12"/>
        <v/>
      </c>
      <c r="AR5"/>
    </row>
    <row r="6" spans="1:44" ht="18" customHeight="1" x14ac:dyDescent="0.4">
      <c r="A6" s="143" t="s">
        <v>192</v>
      </c>
      <c r="B6" s="48"/>
      <c r="C6" s="49"/>
      <c r="D6" s="48">
        <v>26</v>
      </c>
      <c r="E6" s="48">
        <v>24</v>
      </c>
      <c r="F6" s="48">
        <v>27</v>
      </c>
      <c r="G6" s="49">
        <v>23</v>
      </c>
      <c r="H6" s="48">
        <v>24</v>
      </c>
      <c r="I6" s="50">
        <v>27</v>
      </c>
      <c r="J6" s="51">
        <v>2</v>
      </c>
      <c r="K6" s="50">
        <v>24</v>
      </c>
      <c r="L6" s="51">
        <v>0</v>
      </c>
      <c r="M6" s="50">
        <v>28</v>
      </c>
      <c r="N6" s="51">
        <v>2</v>
      </c>
      <c r="O6" s="52">
        <v>27</v>
      </c>
      <c r="P6" s="53">
        <v>2</v>
      </c>
      <c r="Q6" s="50">
        <v>27</v>
      </c>
      <c r="R6" s="51">
        <v>2</v>
      </c>
      <c r="S6" s="52">
        <v>25</v>
      </c>
      <c r="T6" s="53">
        <v>0</v>
      </c>
      <c r="U6" s="50">
        <v>26</v>
      </c>
      <c r="V6" s="51">
        <v>0</v>
      </c>
      <c r="W6" s="94"/>
      <c r="X6" s="94"/>
      <c r="Y6" s="94"/>
      <c r="Z6" s="94"/>
      <c r="AA6" s="94"/>
      <c r="AB6" s="94"/>
      <c r="AC6" s="221" t="str">
        <f t="shared" si="0"/>
        <v/>
      </c>
      <c r="AD6" s="221" t="str">
        <f t="shared" si="1"/>
        <v/>
      </c>
      <c r="AE6" s="221" t="str">
        <f t="shared" si="2"/>
        <v/>
      </c>
      <c r="AF6" s="221" t="str">
        <f t="shared" si="3"/>
        <v/>
      </c>
      <c r="AG6" s="221" t="str">
        <f t="shared" si="4"/>
        <v/>
      </c>
      <c r="AH6" s="222" t="str">
        <f t="shared" si="5"/>
        <v/>
      </c>
      <c r="AI6" s="42">
        <f>IF(COUNT(B6:H6,I6,K6,M6,O6,Q6,S6,U6,#REF!)&gt;0,COUNT(B6:H6,I6,K6,M6,O6,Q6,S6,U6,#REF!),"")</f>
        <v>12</v>
      </c>
      <c r="AJ6" s="51">
        <f t="shared" si="6"/>
        <v>7</v>
      </c>
      <c r="AK6" s="216">
        <f t="shared" si="7"/>
        <v>25.666666666666668</v>
      </c>
      <c r="AL6" s="226">
        <f t="shared" si="8"/>
        <v>8</v>
      </c>
      <c r="AM6" s="46" t="str">
        <f t="shared" si="9"/>
        <v/>
      </c>
      <c r="AN6" s="47">
        <f t="shared" si="10"/>
        <v>5133641.333333334</v>
      </c>
      <c r="AO6" s="5" t="str">
        <f t="shared" si="11"/>
        <v/>
      </c>
      <c r="AP6" s="7" t="str">
        <f t="shared" si="12"/>
        <v/>
      </c>
      <c r="AR6"/>
    </row>
    <row r="7" spans="1:44" ht="18" customHeight="1" x14ac:dyDescent="0.4">
      <c r="A7" s="143" t="s">
        <v>48</v>
      </c>
      <c r="B7" s="48">
        <v>22</v>
      </c>
      <c r="C7" s="55">
        <v>25</v>
      </c>
      <c r="D7" s="48">
        <v>26</v>
      </c>
      <c r="E7" s="48">
        <v>25</v>
      </c>
      <c r="F7" s="48">
        <v>26</v>
      </c>
      <c r="G7" s="49">
        <v>27</v>
      </c>
      <c r="H7" s="48">
        <v>24</v>
      </c>
      <c r="I7" s="50">
        <v>26</v>
      </c>
      <c r="J7" s="51">
        <v>2</v>
      </c>
      <c r="K7" s="50">
        <v>26</v>
      </c>
      <c r="L7" s="51">
        <v>2</v>
      </c>
      <c r="M7" s="50">
        <v>26</v>
      </c>
      <c r="N7" s="51">
        <v>2</v>
      </c>
      <c r="O7" s="52">
        <v>27</v>
      </c>
      <c r="P7" s="53">
        <v>2</v>
      </c>
      <c r="Q7" s="50">
        <v>26</v>
      </c>
      <c r="R7" s="51">
        <v>2</v>
      </c>
      <c r="S7" s="52">
        <v>25</v>
      </c>
      <c r="T7" s="53">
        <v>1</v>
      </c>
      <c r="U7" s="50"/>
      <c r="V7" s="51"/>
      <c r="W7" s="94"/>
      <c r="X7" s="94"/>
      <c r="Y7" s="94"/>
      <c r="Z7" s="94"/>
      <c r="AA7" s="94"/>
      <c r="AB7" s="94"/>
      <c r="AC7" s="221" t="str">
        <f t="shared" si="0"/>
        <v/>
      </c>
      <c r="AD7" s="221" t="str">
        <f t="shared" si="1"/>
        <v/>
      </c>
      <c r="AE7" s="221" t="str">
        <f t="shared" si="2"/>
        <v/>
      </c>
      <c r="AF7" s="221" t="str">
        <f t="shared" si="3"/>
        <v/>
      </c>
      <c r="AG7" s="221" t="str">
        <f t="shared" si="4"/>
        <v/>
      </c>
      <c r="AH7" s="222" t="str">
        <f t="shared" si="5"/>
        <v/>
      </c>
      <c r="AI7" s="42">
        <f>IF(COUNT(B7:H7,I7,K7,M7,O7,Q7,S7,U7,#REF!)&gt;0,COUNT(B7:H7,I7,K7,M7,O7,Q7,S7,U7,#REF!),"")</f>
        <v>13</v>
      </c>
      <c r="AJ7" s="51">
        <f t="shared" si="6"/>
        <v>6</v>
      </c>
      <c r="AK7" s="216">
        <f t="shared" si="7"/>
        <v>25.46153846153846</v>
      </c>
      <c r="AL7" s="226">
        <f t="shared" si="8"/>
        <v>11</v>
      </c>
      <c r="AM7" s="46" t="str">
        <f t="shared" si="9"/>
        <v/>
      </c>
      <c r="AN7" s="47">
        <f t="shared" si="10"/>
        <v>5092638.692307692</v>
      </c>
      <c r="AO7" s="5">
        <f t="shared" si="11"/>
        <v>25.266666666666666</v>
      </c>
      <c r="AP7" s="7">
        <f t="shared" si="12"/>
        <v>0.19487179487179418</v>
      </c>
      <c r="AR7"/>
    </row>
    <row r="8" spans="1:44" ht="18" customHeight="1" x14ac:dyDescent="0.4">
      <c r="A8" s="143" t="s">
        <v>51</v>
      </c>
      <c r="B8" s="48">
        <v>25</v>
      </c>
      <c r="C8" s="49">
        <v>25</v>
      </c>
      <c r="D8" s="48">
        <v>28</v>
      </c>
      <c r="E8" s="48">
        <v>23</v>
      </c>
      <c r="F8" s="48">
        <v>24</v>
      </c>
      <c r="G8" s="49">
        <v>25</v>
      </c>
      <c r="H8" s="48">
        <v>24</v>
      </c>
      <c r="I8" s="50">
        <v>25</v>
      </c>
      <c r="J8" s="51">
        <v>1</v>
      </c>
      <c r="K8" s="50">
        <v>26</v>
      </c>
      <c r="L8" s="51">
        <v>2</v>
      </c>
      <c r="M8" s="50">
        <v>26</v>
      </c>
      <c r="N8" s="51">
        <v>2</v>
      </c>
      <c r="O8" s="52">
        <v>24</v>
      </c>
      <c r="P8" s="53">
        <v>0</v>
      </c>
      <c r="Q8" s="50">
        <v>29</v>
      </c>
      <c r="R8" s="51">
        <v>2</v>
      </c>
      <c r="S8" s="52">
        <v>24</v>
      </c>
      <c r="T8" s="53">
        <v>0</v>
      </c>
      <c r="U8" s="50">
        <v>26</v>
      </c>
      <c r="V8" s="51">
        <v>2</v>
      </c>
      <c r="W8" s="95"/>
      <c r="X8" s="95"/>
      <c r="Y8" s="95"/>
      <c r="Z8" s="95"/>
      <c r="AA8" s="95"/>
      <c r="AB8" s="95"/>
      <c r="AC8" s="221" t="str">
        <f t="shared" si="0"/>
        <v/>
      </c>
      <c r="AD8" s="221" t="str">
        <f t="shared" si="1"/>
        <v/>
      </c>
      <c r="AE8" s="221" t="str">
        <f t="shared" si="2"/>
        <v/>
      </c>
      <c r="AF8" s="221" t="str">
        <f t="shared" si="3"/>
        <v/>
      </c>
      <c r="AG8" s="221" t="str">
        <f t="shared" si="4"/>
        <v/>
      </c>
      <c r="AH8" s="222" t="str">
        <f t="shared" si="5"/>
        <v/>
      </c>
      <c r="AI8" s="42">
        <f>IF(COUNT(B8:H8,I8,K8,M8,O8,Q8,S8,U8,#REF!)&gt;0,COUNT(B8:H8,I8,K8,M8,O8,Q8,S8,U8,#REF!),"")</f>
        <v>14</v>
      </c>
      <c r="AJ8" s="51">
        <f t="shared" si="6"/>
        <v>7</v>
      </c>
      <c r="AK8" s="216">
        <f t="shared" si="7"/>
        <v>25.285714285714285</v>
      </c>
      <c r="AL8" s="226">
        <f t="shared" si="8"/>
        <v>9</v>
      </c>
      <c r="AM8" s="46" t="str">
        <f t="shared" si="9"/>
        <v/>
      </c>
      <c r="AN8" s="47">
        <f t="shared" si="10"/>
        <v>5057496.8571428573</v>
      </c>
      <c r="AO8" s="5">
        <f t="shared" si="11"/>
        <v>24.944444444444443</v>
      </c>
      <c r="AP8" s="7">
        <f t="shared" si="12"/>
        <v>0.34126984126984183</v>
      </c>
      <c r="AR8"/>
    </row>
    <row r="9" spans="1:44" ht="18" customHeight="1" x14ac:dyDescent="0.4">
      <c r="A9" s="143" t="s">
        <v>47</v>
      </c>
      <c r="B9" s="48">
        <v>26</v>
      </c>
      <c r="C9" s="55">
        <v>27</v>
      </c>
      <c r="D9" s="48">
        <v>26</v>
      </c>
      <c r="E9" s="48">
        <v>26</v>
      </c>
      <c r="F9" s="48">
        <v>26</v>
      </c>
      <c r="G9" s="49">
        <v>22</v>
      </c>
      <c r="H9" s="48">
        <v>25</v>
      </c>
      <c r="I9" s="50">
        <v>26</v>
      </c>
      <c r="J9" s="51">
        <v>1</v>
      </c>
      <c r="K9" s="50">
        <v>26</v>
      </c>
      <c r="L9" s="51">
        <v>1</v>
      </c>
      <c r="M9" s="50">
        <v>24</v>
      </c>
      <c r="N9" s="51">
        <v>0</v>
      </c>
      <c r="O9" s="52">
        <v>24</v>
      </c>
      <c r="P9" s="53">
        <v>0</v>
      </c>
      <c r="Q9" s="50">
        <v>25</v>
      </c>
      <c r="R9" s="51">
        <v>1</v>
      </c>
      <c r="S9" s="52">
        <v>22</v>
      </c>
      <c r="T9" s="53">
        <v>0</v>
      </c>
      <c r="U9" s="50">
        <v>25</v>
      </c>
      <c r="V9" s="51">
        <v>1</v>
      </c>
      <c r="W9" s="94"/>
      <c r="X9" s="94"/>
      <c r="Y9" s="94"/>
      <c r="Z9" s="94"/>
      <c r="AA9" s="94"/>
      <c r="AB9" s="94"/>
      <c r="AC9" s="221" t="str">
        <f t="shared" si="0"/>
        <v/>
      </c>
      <c r="AD9" s="221" t="str">
        <f t="shared" si="1"/>
        <v/>
      </c>
      <c r="AE9" s="221" t="str">
        <f t="shared" si="2"/>
        <v/>
      </c>
      <c r="AF9" s="221" t="str">
        <f t="shared" si="3"/>
        <v/>
      </c>
      <c r="AG9" s="221" t="str">
        <f t="shared" si="4"/>
        <v/>
      </c>
      <c r="AH9" s="222" t="str">
        <f t="shared" si="5"/>
        <v/>
      </c>
      <c r="AI9" s="42">
        <f>IF(COUNT(B9:H9,I9,K9,M9,O9,Q9,S9,U9,#REF!)&gt;0,COUNT(B9:H9,I9,K9,M9,O9,Q9,S9,U9,#REF!),"")</f>
        <v>14</v>
      </c>
      <c r="AJ9" s="51">
        <f t="shared" si="6"/>
        <v>7</v>
      </c>
      <c r="AK9" s="216">
        <f t="shared" si="7"/>
        <v>25</v>
      </c>
      <c r="AL9" s="226">
        <f t="shared" si="8"/>
        <v>4</v>
      </c>
      <c r="AM9" s="46" t="str">
        <f t="shared" si="9"/>
        <v/>
      </c>
      <c r="AN9" s="47">
        <f t="shared" si="10"/>
        <v>5000350</v>
      </c>
      <c r="AO9" s="5">
        <f t="shared" si="11"/>
        <v>25.25</v>
      </c>
      <c r="AP9" s="7">
        <f t="shared" si="12"/>
        <v>-0.25</v>
      </c>
      <c r="AR9"/>
    </row>
    <row r="10" spans="1:44" ht="18" customHeight="1" x14ac:dyDescent="0.4">
      <c r="A10" s="143" t="s">
        <v>129</v>
      </c>
      <c r="B10" s="48">
        <v>28</v>
      </c>
      <c r="C10" s="55"/>
      <c r="D10" s="54"/>
      <c r="E10" s="54"/>
      <c r="F10" s="54"/>
      <c r="G10" s="55"/>
      <c r="H10" s="54"/>
      <c r="I10" s="56"/>
      <c r="J10" s="57"/>
      <c r="K10" s="56"/>
      <c r="L10" s="57"/>
      <c r="M10" s="56"/>
      <c r="N10" s="57"/>
      <c r="O10" s="58"/>
      <c r="P10" s="59"/>
      <c r="Q10" s="56"/>
      <c r="R10" s="57"/>
      <c r="S10" s="58"/>
      <c r="T10" s="59"/>
      <c r="U10" s="56"/>
      <c r="V10" s="57"/>
      <c r="W10" s="94"/>
      <c r="X10" s="94"/>
      <c r="Y10" s="94"/>
      <c r="Z10" s="94"/>
      <c r="AA10" s="94"/>
      <c r="AB10" s="94"/>
      <c r="AC10" s="221" t="str">
        <f t="shared" si="0"/>
        <v/>
      </c>
      <c r="AD10" s="221" t="str">
        <f t="shared" si="1"/>
        <v/>
      </c>
      <c r="AE10" s="221" t="str">
        <f t="shared" si="2"/>
        <v/>
      </c>
      <c r="AF10" s="221" t="str">
        <f t="shared" si="3"/>
        <v/>
      </c>
      <c r="AG10" s="221" t="str">
        <f t="shared" si="4"/>
        <v/>
      </c>
      <c r="AH10" s="222" t="str">
        <f t="shared" si="5"/>
        <v/>
      </c>
      <c r="AI10" s="42">
        <f>IF(COUNT(B10:H10,I10,K10,M10,O10,Q10,S10,U10,#REF!)&gt;0,COUNT(B10:H10,I10,K10,M10,O10,Q10,S10,U10,#REF!),"")</f>
        <v>1</v>
      </c>
      <c r="AJ10" s="51" t="str">
        <f t="shared" si="6"/>
        <v/>
      </c>
      <c r="AK10" s="216">
        <f t="shared" si="7"/>
        <v>28</v>
      </c>
      <c r="AL10" s="226" t="str">
        <f t="shared" si="8"/>
        <v/>
      </c>
      <c r="AM10" s="46" t="str">
        <f t="shared" si="9"/>
        <v/>
      </c>
      <c r="AN10" s="47">
        <f t="shared" si="10"/>
        <v>2800028</v>
      </c>
      <c r="AO10" s="5" t="str">
        <f t="shared" si="11"/>
        <v/>
      </c>
      <c r="AP10" s="7" t="str">
        <f t="shared" si="12"/>
        <v/>
      </c>
      <c r="AR10"/>
    </row>
    <row r="11" spans="1:44" ht="18" customHeight="1" x14ac:dyDescent="0.4">
      <c r="A11" s="143" t="s">
        <v>46</v>
      </c>
      <c r="B11" s="48"/>
      <c r="C11" s="49">
        <v>28</v>
      </c>
      <c r="D11" s="48">
        <v>29</v>
      </c>
      <c r="E11" s="48">
        <v>27</v>
      </c>
      <c r="F11" s="48">
        <v>26</v>
      </c>
      <c r="G11" s="49"/>
      <c r="H11" s="48">
        <v>27</v>
      </c>
      <c r="I11" s="50"/>
      <c r="J11" s="51"/>
      <c r="K11" s="50"/>
      <c r="L11" s="51"/>
      <c r="M11" s="50">
        <v>30</v>
      </c>
      <c r="N11" s="51">
        <v>2</v>
      </c>
      <c r="O11" s="52">
        <v>28</v>
      </c>
      <c r="P11" s="53">
        <v>1</v>
      </c>
      <c r="Q11" s="50">
        <v>29</v>
      </c>
      <c r="R11" s="51">
        <v>2</v>
      </c>
      <c r="S11" s="52">
        <v>26</v>
      </c>
      <c r="T11" s="53">
        <v>0</v>
      </c>
      <c r="U11" s="50"/>
      <c r="V11" s="51"/>
      <c r="W11" s="94"/>
      <c r="X11" s="94"/>
      <c r="Y11" s="94"/>
      <c r="Z11" s="94"/>
      <c r="AA11" s="94"/>
      <c r="AB11" s="94"/>
      <c r="AC11" s="221" t="str">
        <f t="shared" si="0"/>
        <v/>
      </c>
      <c r="AD11" s="221" t="str">
        <f t="shared" si="1"/>
        <v/>
      </c>
      <c r="AE11" s="221" t="str">
        <f t="shared" si="2"/>
        <v/>
      </c>
      <c r="AF11" s="221" t="str">
        <f t="shared" si="3"/>
        <v/>
      </c>
      <c r="AG11" s="221" t="str">
        <f t="shared" si="4"/>
        <v/>
      </c>
      <c r="AH11" s="222" t="str">
        <f t="shared" si="5"/>
        <v/>
      </c>
      <c r="AI11" s="42">
        <f>IF(COUNT(B11:H11,I11,K11,M11,O11,Q11,S11,U11,#REF!)&gt;0,COUNT(B11:H11,I11,K11,M11,O11,Q11,S11,U11,#REF!),"")</f>
        <v>9</v>
      </c>
      <c r="AJ11" s="51">
        <f t="shared" si="6"/>
        <v>4</v>
      </c>
      <c r="AK11" s="216">
        <f t="shared" si="7"/>
        <v>27.777777777777779</v>
      </c>
      <c r="AL11" s="226">
        <f t="shared" si="8"/>
        <v>5</v>
      </c>
      <c r="AM11" s="46">
        <f t="shared" si="9"/>
        <v>1</v>
      </c>
      <c r="AN11" s="47">
        <f t="shared" si="10"/>
        <v>2778027.777777778</v>
      </c>
      <c r="AO11" s="5">
        <f t="shared" si="11"/>
        <v>26.928571428571427</v>
      </c>
      <c r="AP11" s="7">
        <f t="shared" si="12"/>
        <v>0.84920634920635152</v>
      </c>
      <c r="AR11"/>
    </row>
    <row r="12" spans="1:44" ht="18" customHeight="1" x14ac:dyDescent="0.4">
      <c r="A12" s="144" t="s">
        <v>176</v>
      </c>
      <c r="B12" s="48"/>
      <c r="C12" s="49"/>
      <c r="D12" s="48">
        <v>27</v>
      </c>
      <c r="E12" s="48"/>
      <c r="F12" s="48">
        <v>28</v>
      </c>
      <c r="G12" s="49">
        <v>27</v>
      </c>
      <c r="H12" s="48"/>
      <c r="I12" s="50">
        <v>28</v>
      </c>
      <c r="J12" s="51">
        <v>2</v>
      </c>
      <c r="K12" s="50">
        <v>25</v>
      </c>
      <c r="L12" s="51">
        <v>0</v>
      </c>
      <c r="M12" s="50"/>
      <c r="N12" s="51"/>
      <c r="O12" s="52">
        <v>26</v>
      </c>
      <c r="P12" s="53">
        <v>0</v>
      </c>
      <c r="Q12" s="50"/>
      <c r="R12" s="51"/>
      <c r="S12" s="52">
        <v>28</v>
      </c>
      <c r="T12" s="53">
        <v>2</v>
      </c>
      <c r="U12" s="50">
        <v>26</v>
      </c>
      <c r="V12" s="51">
        <v>0</v>
      </c>
      <c r="W12" s="94"/>
      <c r="X12" s="94"/>
      <c r="Y12" s="94"/>
      <c r="Z12" s="94"/>
      <c r="AA12" s="94"/>
      <c r="AB12" s="94"/>
      <c r="AC12" s="221" t="str">
        <f t="shared" si="0"/>
        <v/>
      </c>
      <c r="AD12" s="221" t="str">
        <f t="shared" si="1"/>
        <v/>
      </c>
      <c r="AE12" s="221" t="str">
        <f t="shared" si="2"/>
        <v/>
      </c>
      <c r="AF12" s="221" t="str">
        <f t="shared" si="3"/>
        <v/>
      </c>
      <c r="AG12" s="221" t="str">
        <f t="shared" si="4"/>
        <v/>
      </c>
      <c r="AH12" s="222" t="str">
        <f t="shared" si="5"/>
        <v/>
      </c>
      <c r="AI12" s="42">
        <f>IF(COUNT(B12:H12,I12,K12,M12,O12,Q12,S12,U12,#REF!)&gt;0,COUNT(B12:H12,I12,K12,M12,O12,Q12,S12,U12,#REF!),"")</f>
        <v>8</v>
      </c>
      <c r="AJ12" s="51">
        <f t="shared" si="6"/>
        <v>5</v>
      </c>
      <c r="AK12" s="216">
        <f t="shared" si="7"/>
        <v>26.875</v>
      </c>
      <c r="AL12" s="226">
        <f t="shared" si="8"/>
        <v>4</v>
      </c>
      <c r="AM12" s="46" t="str">
        <f t="shared" si="9"/>
        <v/>
      </c>
      <c r="AN12" s="47">
        <f t="shared" si="10"/>
        <v>2687715</v>
      </c>
      <c r="AO12" s="5">
        <f t="shared" si="11"/>
        <v>26.411764705882351</v>
      </c>
      <c r="AP12" s="7">
        <f t="shared" si="12"/>
        <v>0.46323529411764852</v>
      </c>
      <c r="AR12"/>
    </row>
    <row r="13" spans="1:44" ht="18" customHeight="1" x14ac:dyDescent="0.4">
      <c r="A13" s="142" t="s">
        <v>216</v>
      </c>
      <c r="B13" s="48">
        <v>26</v>
      </c>
      <c r="C13" s="49">
        <v>25</v>
      </c>
      <c r="D13" s="48">
        <v>27</v>
      </c>
      <c r="E13" s="48"/>
      <c r="F13" s="48">
        <v>25</v>
      </c>
      <c r="G13" s="49"/>
      <c r="H13" s="48">
        <v>24</v>
      </c>
      <c r="I13" s="50">
        <v>25</v>
      </c>
      <c r="J13" s="51">
        <v>0</v>
      </c>
      <c r="K13" s="50">
        <v>27</v>
      </c>
      <c r="L13" s="51">
        <v>2</v>
      </c>
      <c r="M13" s="50">
        <v>28</v>
      </c>
      <c r="N13" s="51">
        <v>2</v>
      </c>
      <c r="O13" s="52"/>
      <c r="P13" s="53"/>
      <c r="Q13" s="50">
        <v>24</v>
      </c>
      <c r="R13" s="51">
        <v>0</v>
      </c>
      <c r="S13" s="52"/>
      <c r="T13" s="53"/>
      <c r="U13" s="50"/>
      <c r="V13" s="51"/>
      <c r="W13" s="95"/>
      <c r="X13" s="95"/>
      <c r="Y13" s="95"/>
      <c r="Z13" s="95"/>
      <c r="AA13" s="95"/>
      <c r="AB13" s="95"/>
      <c r="AC13" s="221" t="str">
        <f t="shared" si="0"/>
        <v/>
      </c>
      <c r="AD13" s="221" t="str">
        <f t="shared" si="1"/>
        <v/>
      </c>
      <c r="AE13" s="221" t="str">
        <f t="shared" si="2"/>
        <v/>
      </c>
      <c r="AF13" s="221" t="str">
        <f t="shared" si="3"/>
        <v/>
      </c>
      <c r="AG13" s="221" t="str">
        <f t="shared" si="4"/>
        <v/>
      </c>
      <c r="AH13" s="222" t="str">
        <f t="shared" si="5"/>
        <v/>
      </c>
      <c r="AI13" s="42">
        <f>IF(COUNT(B13:H13,I13,K13,M13,O13,Q13,S13,U13,#REF!)&gt;0,COUNT(B13:H13,I13,K13,M13,O13,Q13,S13,U13,#REF!),"")</f>
        <v>9</v>
      </c>
      <c r="AJ13" s="51">
        <f t="shared" si="6"/>
        <v>4</v>
      </c>
      <c r="AK13" s="216">
        <f t="shared" si="7"/>
        <v>25.666666666666668</v>
      </c>
      <c r="AL13" s="226">
        <f t="shared" si="8"/>
        <v>4</v>
      </c>
      <c r="AM13" s="46" t="str">
        <f t="shared" si="9"/>
        <v/>
      </c>
      <c r="AN13" s="47">
        <f t="shared" si="10"/>
        <v>2566897.666666667</v>
      </c>
      <c r="AO13" s="5" t="str">
        <f t="shared" si="11"/>
        <v/>
      </c>
      <c r="AP13" s="7" t="str">
        <f t="shared" si="12"/>
        <v/>
      </c>
      <c r="AR13"/>
    </row>
    <row r="14" spans="1:44" ht="18" customHeight="1" x14ac:dyDescent="0.4">
      <c r="A14" s="144" t="s">
        <v>167</v>
      </c>
      <c r="B14" s="48">
        <v>23</v>
      </c>
      <c r="C14" s="49">
        <v>23</v>
      </c>
      <c r="D14" s="48"/>
      <c r="E14" s="48">
        <v>23</v>
      </c>
      <c r="F14" s="48">
        <v>24</v>
      </c>
      <c r="G14" s="49">
        <v>27</v>
      </c>
      <c r="H14" s="48"/>
      <c r="I14" s="50">
        <v>25</v>
      </c>
      <c r="J14" s="51">
        <v>2</v>
      </c>
      <c r="K14" s="50"/>
      <c r="L14" s="51"/>
      <c r="M14" s="50"/>
      <c r="N14" s="51"/>
      <c r="O14" s="52">
        <v>28</v>
      </c>
      <c r="P14" s="53">
        <v>2</v>
      </c>
      <c r="Q14" s="50"/>
      <c r="R14" s="51"/>
      <c r="S14" s="52">
        <v>28</v>
      </c>
      <c r="T14" s="53">
        <v>2</v>
      </c>
      <c r="U14" s="50">
        <v>27</v>
      </c>
      <c r="V14" s="51">
        <v>2</v>
      </c>
      <c r="W14" s="94"/>
      <c r="X14" s="94"/>
      <c r="Y14" s="94"/>
      <c r="Z14" s="94"/>
      <c r="AA14" s="94"/>
      <c r="AB14" s="94"/>
      <c r="AC14" s="221" t="str">
        <f t="shared" si="0"/>
        <v/>
      </c>
      <c r="AD14" s="221" t="str">
        <f t="shared" si="1"/>
        <v/>
      </c>
      <c r="AE14" s="221" t="str">
        <f t="shared" si="2"/>
        <v/>
      </c>
      <c r="AF14" s="221" t="str">
        <f t="shared" si="3"/>
        <v/>
      </c>
      <c r="AG14" s="221" t="str">
        <f t="shared" si="4"/>
        <v/>
      </c>
      <c r="AH14" s="222" t="str">
        <f t="shared" si="5"/>
        <v/>
      </c>
      <c r="AI14" s="42">
        <f>IF(COUNT(B14:H14,I14,K14,M14,O14,Q14,S14,U14,#REF!)&gt;0,COUNT(B14:H14,I14,K14,M14,O14,Q14,S14,U14,#REF!),"")</f>
        <v>9</v>
      </c>
      <c r="AJ14" s="51">
        <f t="shared" si="6"/>
        <v>4</v>
      </c>
      <c r="AK14" s="216">
        <f t="shared" si="7"/>
        <v>25.333333333333332</v>
      </c>
      <c r="AL14" s="226">
        <f t="shared" si="8"/>
        <v>8</v>
      </c>
      <c r="AM14" s="46" t="str">
        <f t="shared" si="9"/>
        <v/>
      </c>
      <c r="AN14" s="47">
        <f t="shared" si="10"/>
        <v>2533561.333333333</v>
      </c>
      <c r="AO14" s="5">
        <f t="shared" si="11"/>
        <v>24.928571428571427</v>
      </c>
      <c r="AP14" s="7">
        <f t="shared" si="12"/>
        <v>0.4047619047619051</v>
      </c>
      <c r="AR14"/>
    </row>
    <row r="15" spans="1:44" ht="18" customHeight="1" x14ac:dyDescent="0.4">
      <c r="A15" s="143" t="s">
        <v>209</v>
      </c>
      <c r="B15" s="48">
        <v>26</v>
      </c>
      <c r="C15" s="55">
        <v>22</v>
      </c>
      <c r="D15" s="48"/>
      <c r="E15" s="48">
        <v>20</v>
      </c>
      <c r="F15" s="48"/>
      <c r="G15" s="49"/>
      <c r="H15" s="48">
        <v>26</v>
      </c>
      <c r="I15" s="50"/>
      <c r="J15" s="51"/>
      <c r="K15" s="50"/>
      <c r="L15" s="51"/>
      <c r="M15" s="50"/>
      <c r="N15" s="51"/>
      <c r="O15" s="52"/>
      <c r="P15" s="53"/>
      <c r="Q15" s="50">
        <v>26</v>
      </c>
      <c r="R15" s="51">
        <v>2</v>
      </c>
      <c r="S15" s="52"/>
      <c r="T15" s="53"/>
      <c r="U15" s="50">
        <v>26</v>
      </c>
      <c r="V15" s="51">
        <v>2</v>
      </c>
      <c r="W15" s="94"/>
      <c r="X15" s="94"/>
      <c r="Y15" s="94"/>
      <c r="Z15" s="94"/>
      <c r="AA15" s="94"/>
      <c r="AB15" s="94"/>
      <c r="AC15" s="221" t="str">
        <f t="shared" si="0"/>
        <v/>
      </c>
      <c r="AD15" s="221" t="str">
        <f t="shared" si="1"/>
        <v/>
      </c>
      <c r="AE15" s="221" t="str">
        <f t="shared" si="2"/>
        <v/>
      </c>
      <c r="AF15" s="221" t="str">
        <f t="shared" si="3"/>
        <v/>
      </c>
      <c r="AG15" s="221" t="str">
        <f t="shared" si="4"/>
        <v/>
      </c>
      <c r="AH15" s="222" t="str">
        <f t="shared" si="5"/>
        <v/>
      </c>
      <c r="AI15" s="42">
        <f>IF(COUNT(B15:H15,I15,K15,M15,O15,Q15,S15,U15,#REF!)&gt;0,COUNT(B15:H15,I15,K15,M15,O15,Q15,S15,U15,#REF!),"")</f>
        <v>6</v>
      </c>
      <c r="AJ15" s="51">
        <f t="shared" si="6"/>
        <v>2</v>
      </c>
      <c r="AK15" s="216">
        <f t="shared" si="7"/>
        <v>24.333333333333332</v>
      </c>
      <c r="AL15" s="226">
        <f t="shared" si="8"/>
        <v>4</v>
      </c>
      <c r="AM15" s="46" t="str">
        <f t="shared" si="9"/>
        <v/>
      </c>
      <c r="AN15" s="47">
        <f t="shared" si="10"/>
        <v>2433479.333333333</v>
      </c>
      <c r="AO15" s="5" t="str">
        <f t="shared" si="11"/>
        <v/>
      </c>
      <c r="AP15" s="7" t="str">
        <f t="shared" si="12"/>
        <v/>
      </c>
      <c r="AR15"/>
    </row>
    <row r="16" spans="1:44" ht="18" customHeight="1" x14ac:dyDescent="0.4">
      <c r="A16" s="143" t="s">
        <v>52</v>
      </c>
      <c r="B16" s="48"/>
      <c r="C16" s="49">
        <v>21</v>
      </c>
      <c r="D16" s="54"/>
      <c r="E16" s="54"/>
      <c r="F16" s="54"/>
      <c r="G16" s="55"/>
      <c r="H16" s="54"/>
      <c r="I16" s="56"/>
      <c r="J16" s="57"/>
      <c r="K16" s="56">
        <v>24</v>
      </c>
      <c r="L16" s="57">
        <v>2</v>
      </c>
      <c r="M16" s="56">
        <v>21</v>
      </c>
      <c r="N16" s="57">
        <v>1</v>
      </c>
      <c r="O16" s="58"/>
      <c r="P16" s="59"/>
      <c r="Q16" s="56"/>
      <c r="R16" s="57"/>
      <c r="S16" s="58"/>
      <c r="T16" s="59"/>
      <c r="U16" s="56"/>
      <c r="V16" s="57"/>
      <c r="W16" s="94"/>
      <c r="X16" s="94"/>
      <c r="Y16" s="94"/>
      <c r="Z16" s="94"/>
      <c r="AA16" s="94"/>
      <c r="AB16" s="94"/>
      <c r="AC16" s="221" t="str">
        <f t="shared" si="0"/>
        <v/>
      </c>
      <c r="AD16" s="221" t="str">
        <f t="shared" si="1"/>
        <v/>
      </c>
      <c r="AE16" s="221" t="str">
        <f t="shared" si="2"/>
        <v/>
      </c>
      <c r="AF16" s="221" t="str">
        <f t="shared" si="3"/>
        <v/>
      </c>
      <c r="AG16" s="221" t="str">
        <f t="shared" si="4"/>
        <v/>
      </c>
      <c r="AH16" s="222" t="str">
        <f t="shared" si="5"/>
        <v/>
      </c>
      <c r="AI16" s="42">
        <f>IF(COUNT(B16:H16,I16,K16,M16,O16,Q16,S16,U16,#REF!)&gt;0,COUNT(B16:H16,I16,K16,M16,O16,Q16,S16,U16,#REF!),"")</f>
        <v>3</v>
      </c>
      <c r="AJ16" s="51">
        <f t="shared" si="6"/>
        <v>2</v>
      </c>
      <c r="AK16" s="216">
        <f t="shared" si="7"/>
        <v>22</v>
      </c>
      <c r="AL16" s="226">
        <f t="shared" si="8"/>
        <v>3</v>
      </c>
      <c r="AM16" s="46" t="str">
        <f t="shared" si="9"/>
        <v/>
      </c>
      <c r="AN16" s="47">
        <f t="shared" si="10"/>
        <v>2200066</v>
      </c>
      <c r="AO16" s="5" t="str">
        <f t="shared" si="11"/>
        <v/>
      </c>
      <c r="AP16" s="7" t="str">
        <f t="shared" si="12"/>
        <v/>
      </c>
      <c r="AR16"/>
    </row>
    <row r="17" spans="1:44" ht="18" customHeight="1" x14ac:dyDescent="0.4">
      <c r="A17" s="143" t="s">
        <v>244</v>
      </c>
      <c r="B17" s="48"/>
      <c r="C17" s="55"/>
      <c r="D17" s="54"/>
      <c r="E17" s="54">
        <v>20</v>
      </c>
      <c r="F17" s="54"/>
      <c r="G17" s="55">
        <v>22</v>
      </c>
      <c r="H17" s="54">
        <v>25</v>
      </c>
      <c r="I17" s="56">
        <v>19</v>
      </c>
      <c r="J17" s="57">
        <v>0</v>
      </c>
      <c r="K17" s="56">
        <v>17</v>
      </c>
      <c r="L17" s="57">
        <v>0</v>
      </c>
      <c r="M17" s="56">
        <v>20</v>
      </c>
      <c r="N17" s="57">
        <v>0</v>
      </c>
      <c r="O17" s="58">
        <v>23</v>
      </c>
      <c r="P17" s="59">
        <v>2</v>
      </c>
      <c r="Q17" s="56">
        <v>21</v>
      </c>
      <c r="R17" s="57">
        <v>2</v>
      </c>
      <c r="S17" s="58">
        <v>23</v>
      </c>
      <c r="T17" s="59">
        <v>2</v>
      </c>
      <c r="U17" s="56">
        <v>21</v>
      </c>
      <c r="V17" s="57">
        <v>2</v>
      </c>
      <c r="W17" s="95"/>
      <c r="X17" s="95"/>
      <c r="Y17" s="95"/>
      <c r="Z17" s="95"/>
      <c r="AA17" s="95"/>
      <c r="AB17" s="95"/>
      <c r="AC17" s="221" t="str">
        <f t="shared" si="0"/>
        <v/>
      </c>
      <c r="AD17" s="221" t="str">
        <f t="shared" si="1"/>
        <v/>
      </c>
      <c r="AE17" s="221" t="str">
        <f t="shared" si="2"/>
        <v/>
      </c>
      <c r="AF17" s="221" t="str">
        <f t="shared" si="3"/>
        <v/>
      </c>
      <c r="AG17" s="221" t="str">
        <f t="shared" si="4"/>
        <v/>
      </c>
      <c r="AH17" s="222" t="str">
        <f t="shared" si="5"/>
        <v/>
      </c>
      <c r="AI17" s="42">
        <f>IF(COUNT(B17:H17,I17,K17,M17,O17,Q17,S17,U17,#REF!)&gt;0,COUNT(B17:H17,I17,K17,M17,O17,Q17,S17,U17,#REF!),"")</f>
        <v>10</v>
      </c>
      <c r="AJ17" s="51">
        <f t="shared" si="6"/>
        <v>7</v>
      </c>
      <c r="AK17" s="216">
        <f t="shared" si="7"/>
        <v>21.1</v>
      </c>
      <c r="AL17" s="226">
        <f t="shared" si="8"/>
        <v>8</v>
      </c>
      <c r="AM17" s="46" t="str">
        <f t="shared" si="9"/>
        <v/>
      </c>
      <c r="AN17" s="47">
        <f t="shared" si="10"/>
        <v>2110211</v>
      </c>
      <c r="AO17" s="5" t="str">
        <f t="shared" si="11"/>
        <v/>
      </c>
      <c r="AP17" s="7" t="str">
        <f t="shared" si="12"/>
        <v/>
      </c>
      <c r="AR17"/>
    </row>
    <row r="18" spans="1:44" ht="18" customHeight="1" x14ac:dyDescent="0.4">
      <c r="A18" s="143"/>
      <c r="B18" s="48"/>
      <c r="C18" s="55"/>
      <c r="D18" s="48"/>
      <c r="E18" s="48"/>
      <c r="F18" s="48"/>
      <c r="G18" s="49"/>
      <c r="H18" s="48"/>
      <c r="I18" s="50"/>
      <c r="J18" s="51"/>
      <c r="K18" s="50"/>
      <c r="L18" s="51"/>
      <c r="M18" s="50"/>
      <c r="N18" s="51"/>
      <c r="O18" s="52"/>
      <c r="P18" s="53"/>
      <c r="Q18" s="50"/>
      <c r="R18" s="51"/>
      <c r="S18" s="52"/>
      <c r="T18" s="53"/>
      <c r="U18" s="50"/>
      <c r="V18" s="51"/>
      <c r="W18" s="94"/>
      <c r="X18" s="94"/>
      <c r="Y18" s="94"/>
      <c r="Z18" s="94"/>
      <c r="AA18" s="94"/>
      <c r="AB18" s="94"/>
      <c r="AC18" s="221" t="str">
        <f t="shared" ref="AC18:AH22" si="13">IF(W18&gt;0,INT(W18),"")</f>
        <v/>
      </c>
      <c r="AD18" s="221" t="str">
        <f t="shared" ref="AD18:AH18" si="14">IF(X18&gt;0,INT(X18),"")</f>
        <v/>
      </c>
      <c r="AE18" s="221" t="str">
        <f t="shared" si="14"/>
        <v/>
      </c>
      <c r="AF18" s="221" t="str">
        <f t="shared" si="14"/>
        <v/>
      </c>
      <c r="AG18" s="221" t="str">
        <f t="shared" si="14"/>
        <v/>
      </c>
      <c r="AH18" s="222" t="str">
        <f t="shared" si="14"/>
        <v/>
      </c>
      <c r="AI18" s="42" t="str">
        <f>IF(COUNT(B18:H18,I18,K18,M18,O18,Q18,S18,U18,#REF!)&gt;0,COUNT(B18:H18,I18,K18,M18,O18,Q18,S18,U18,#REF!),"")</f>
        <v/>
      </c>
      <c r="AJ18" s="51" t="str">
        <f t="shared" ref="AJ18:AJ22" si="15">IF(COUNT(J18,L18,N18,P18,R18,T18,V18)&gt;0,COUNT(J18,L18,N18,P18,R18,T18,V18),"")</f>
        <v/>
      </c>
      <c r="AK18" s="216" t="str">
        <f t="shared" ref="AK18:AK22" si="16">IF(COUNT(B18:AB18)&gt;0,AVERAGE(B18:H18,I18,K18,M18,O18,Q18,S18,U18,AC18:AH18),"")</f>
        <v/>
      </c>
      <c r="AL18" s="226" t="str">
        <f t="shared" ref="AL18:AL22" si="17">IF(COUNT(J18,L18,N18,P18,R18,T18,V18),SUM(J18,L18,N18,P18,R18,T18,V18),"")</f>
        <v/>
      </c>
      <c r="AM18" s="46" t="str">
        <f t="shared" ref="AM18:AM22" si="18">IF(COUNTIF(B18:AB18,"&gt;=30")&gt;0,COUNTIF(B18:AB18,"&gt;=30"),"")</f>
        <v/>
      </c>
      <c r="AN18" s="47">
        <f t="shared" ref="AN18:AN22" si="19">IF(AI18&lt;&gt;"",IF(OR((B$37+B$39)&lt;10,AI18&gt;=(B$37+B$39)*0.75),200000,100000)*AK18+SUM(U18,S18,Q18,O18,M18,K18,I18,B18:H18,AC18:AH18),0)</f>
        <v>0</v>
      </c>
      <c r="AO18" s="5" t="str">
        <f t="shared" ref="AO18:AO22" si="20">IF(COUNTBLANK(A18)=0,IF(VLOOKUP(A18,LastSeason,1,TRUE)=A18,VLOOKUP(A18,LastSeason,2,FALSE),""),"")</f>
        <v/>
      </c>
      <c r="AP18" s="7" t="str">
        <f t="shared" ref="AP18:AP22" si="21">IF(AND(AO18&lt;&gt;"",AK18&lt;&gt;""),AK18-AO18,"")</f>
        <v/>
      </c>
      <c r="AR18"/>
    </row>
    <row r="19" spans="1:44" ht="18" customHeight="1" x14ac:dyDescent="0.4">
      <c r="A19" s="143"/>
      <c r="B19" s="48"/>
      <c r="C19" s="55"/>
      <c r="D19" s="54"/>
      <c r="E19" s="54"/>
      <c r="F19" s="54"/>
      <c r="G19" s="55"/>
      <c r="H19" s="54"/>
      <c r="I19" s="56"/>
      <c r="J19" s="57"/>
      <c r="K19" s="56"/>
      <c r="L19" s="57"/>
      <c r="M19" s="56"/>
      <c r="N19" s="57"/>
      <c r="O19" s="58"/>
      <c r="P19" s="59"/>
      <c r="Q19" s="56"/>
      <c r="R19" s="57"/>
      <c r="S19" s="58"/>
      <c r="T19" s="59"/>
      <c r="U19" s="56"/>
      <c r="V19" s="57"/>
      <c r="W19" s="95"/>
      <c r="X19" s="95"/>
      <c r="Y19" s="95"/>
      <c r="Z19" s="95"/>
      <c r="AA19" s="95"/>
      <c r="AB19" s="95"/>
      <c r="AC19" s="221" t="str">
        <f t="shared" si="13"/>
        <v/>
      </c>
      <c r="AD19" s="221" t="str">
        <f t="shared" si="13"/>
        <v/>
      </c>
      <c r="AE19" s="221" t="str">
        <f t="shared" si="13"/>
        <v/>
      </c>
      <c r="AF19" s="221" t="str">
        <f t="shared" si="13"/>
        <v/>
      </c>
      <c r="AG19" s="221" t="str">
        <f t="shared" si="13"/>
        <v/>
      </c>
      <c r="AH19" s="222" t="str">
        <f t="shared" si="13"/>
        <v/>
      </c>
      <c r="AI19" s="42" t="str">
        <f>IF(COUNT(B19:H19,I19,K19,M19,O19,Q19,S19,U19,#REF!)&gt;0,COUNT(B19:H19,I19,K19,M19,O19,Q19,S19,U19,#REF!),"")</f>
        <v/>
      </c>
      <c r="AJ19" s="51" t="str">
        <f t="shared" si="15"/>
        <v/>
      </c>
      <c r="AK19" s="216" t="str">
        <f t="shared" si="16"/>
        <v/>
      </c>
      <c r="AL19" s="226" t="str">
        <f t="shared" si="17"/>
        <v/>
      </c>
      <c r="AM19" s="46" t="str">
        <f t="shared" si="18"/>
        <v/>
      </c>
      <c r="AN19" s="47">
        <f t="shared" si="19"/>
        <v>0</v>
      </c>
      <c r="AO19" s="5" t="str">
        <f t="shared" si="20"/>
        <v/>
      </c>
      <c r="AP19" s="7" t="str">
        <f t="shared" si="21"/>
        <v/>
      </c>
      <c r="AR19"/>
    </row>
    <row r="20" spans="1:44" ht="18" customHeight="1" x14ac:dyDescent="0.4">
      <c r="A20" s="145"/>
      <c r="B20" s="48"/>
      <c r="C20" s="55"/>
      <c r="D20" s="54"/>
      <c r="E20" s="54"/>
      <c r="F20" s="54"/>
      <c r="G20" s="55"/>
      <c r="H20" s="54"/>
      <c r="I20" s="56"/>
      <c r="J20" s="57"/>
      <c r="K20" s="56"/>
      <c r="L20" s="57"/>
      <c r="M20" s="56"/>
      <c r="N20" s="57"/>
      <c r="O20" s="58"/>
      <c r="P20" s="59"/>
      <c r="Q20" s="56"/>
      <c r="R20" s="57"/>
      <c r="S20" s="58"/>
      <c r="T20" s="59"/>
      <c r="U20" s="56"/>
      <c r="V20" s="57"/>
      <c r="W20" s="95"/>
      <c r="X20" s="95"/>
      <c r="Y20" s="95"/>
      <c r="Z20" s="95"/>
      <c r="AA20" s="95"/>
      <c r="AB20" s="95"/>
      <c r="AC20" s="221" t="str">
        <f t="shared" si="13"/>
        <v/>
      </c>
      <c r="AD20" s="221" t="str">
        <f t="shared" si="13"/>
        <v/>
      </c>
      <c r="AE20" s="221" t="str">
        <f t="shared" si="13"/>
        <v/>
      </c>
      <c r="AF20" s="221" t="str">
        <f t="shared" si="13"/>
        <v/>
      </c>
      <c r="AG20" s="221" t="str">
        <f t="shared" si="13"/>
        <v/>
      </c>
      <c r="AH20" s="222" t="str">
        <f t="shared" si="13"/>
        <v/>
      </c>
      <c r="AI20" s="42" t="str">
        <f>IF(COUNT(B20:H20,I20,K20,M20,O20,Q20,S20,U20,#REF!)&gt;0,COUNT(B20:H20,I20,K20,M20,O20,Q20,S20,U20,#REF!),"")</f>
        <v/>
      </c>
      <c r="AJ20" s="51" t="str">
        <f t="shared" si="15"/>
        <v/>
      </c>
      <c r="AK20" s="216" t="str">
        <f t="shared" si="16"/>
        <v/>
      </c>
      <c r="AL20" s="226" t="str">
        <f t="shared" si="17"/>
        <v/>
      </c>
      <c r="AM20" s="46" t="str">
        <f t="shared" si="18"/>
        <v/>
      </c>
      <c r="AN20" s="47">
        <f t="shared" si="19"/>
        <v>0</v>
      </c>
      <c r="AO20" s="5" t="str">
        <f t="shared" si="20"/>
        <v/>
      </c>
      <c r="AP20" s="7" t="str">
        <f t="shared" si="21"/>
        <v/>
      </c>
      <c r="AR20"/>
    </row>
    <row r="21" spans="1:44" ht="18" customHeight="1" x14ac:dyDescent="0.4">
      <c r="A21" s="145"/>
      <c r="B21" s="48"/>
      <c r="C21" s="55"/>
      <c r="D21" s="54"/>
      <c r="E21" s="54"/>
      <c r="F21" s="54"/>
      <c r="G21" s="55"/>
      <c r="H21" s="54"/>
      <c r="I21" s="56"/>
      <c r="J21" s="57"/>
      <c r="K21" s="56"/>
      <c r="L21" s="57"/>
      <c r="M21" s="56"/>
      <c r="N21" s="57"/>
      <c r="O21" s="58"/>
      <c r="P21" s="59"/>
      <c r="Q21" s="56"/>
      <c r="R21" s="57"/>
      <c r="S21" s="58"/>
      <c r="T21" s="59"/>
      <c r="U21" s="56"/>
      <c r="V21" s="57"/>
      <c r="W21" s="95"/>
      <c r="X21" s="95"/>
      <c r="Y21" s="95"/>
      <c r="Z21" s="95"/>
      <c r="AA21" s="95"/>
      <c r="AB21" s="95"/>
      <c r="AC21" s="221" t="str">
        <f t="shared" si="13"/>
        <v/>
      </c>
      <c r="AD21" s="221" t="str">
        <f t="shared" si="13"/>
        <v/>
      </c>
      <c r="AE21" s="221" t="str">
        <f t="shared" si="13"/>
        <v/>
      </c>
      <c r="AF21" s="221" t="str">
        <f t="shared" si="13"/>
        <v/>
      </c>
      <c r="AG21" s="221" t="str">
        <f t="shared" si="13"/>
        <v/>
      </c>
      <c r="AH21" s="222" t="str">
        <f t="shared" si="13"/>
        <v/>
      </c>
      <c r="AI21" s="42" t="str">
        <f>IF(COUNT(B21:H21,I21,K21,M21,O21,Q21,S21,U21,#REF!)&gt;0,COUNT(B21:H21,I21,K21,M21,O21,Q21,S21,U21,#REF!),"")</f>
        <v/>
      </c>
      <c r="AJ21" s="51" t="str">
        <f t="shared" si="15"/>
        <v/>
      </c>
      <c r="AK21" s="216" t="str">
        <f t="shared" si="16"/>
        <v/>
      </c>
      <c r="AL21" s="226" t="str">
        <f t="shared" si="17"/>
        <v/>
      </c>
      <c r="AM21" s="46" t="str">
        <f t="shared" si="18"/>
        <v/>
      </c>
      <c r="AN21" s="47">
        <f t="shared" si="19"/>
        <v>0</v>
      </c>
      <c r="AO21" s="5" t="str">
        <f t="shared" si="20"/>
        <v/>
      </c>
      <c r="AP21" s="7" t="str">
        <f t="shared" si="21"/>
        <v/>
      </c>
      <c r="AR21"/>
    </row>
    <row r="22" spans="1:44" ht="18" customHeight="1" thickBot="1" x14ac:dyDescent="0.45">
      <c r="A22" s="146"/>
      <c r="B22" s="147"/>
      <c r="C22" s="148"/>
      <c r="D22" s="60"/>
      <c r="E22" s="60"/>
      <c r="F22" s="60"/>
      <c r="G22" s="61"/>
      <c r="H22" s="60"/>
      <c r="I22" s="62"/>
      <c r="J22" s="63"/>
      <c r="K22" s="62"/>
      <c r="L22" s="63"/>
      <c r="M22" s="62"/>
      <c r="N22" s="63"/>
      <c r="O22" s="64"/>
      <c r="P22" s="65"/>
      <c r="Q22" s="62"/>
      <c r="R22" s="63"/>
      <c r="S22" s="64"/>
      <c r="T22" s="65"/>
      <c r="U22" s="62"/>
      <c r="V22" s="63"/>
      <c r="W22" s="97"/>
      <c r="X22" s="97"/>
      <c r="Y22" s="97"/>
      <c r="Z22" s="97"/>
      <c r="AA22" s="97"/>
      <c r="AB22" s="97"/>
      <c r="AC22" s="223" t="str">
        <f t="shared" si="13"/>
        <v/>
      </c>
      <c r="AD22" s="223" t="str">
        <f t="shared" si="13"/>
        <v/>
      </c>
      <c r="AE22" s="223" t="str">
        <f t="shared" si="13"/>
        <v/>
      </c>
      <c r="AF22" s="223" t="str">
        <f t="shared" si="13"/>
        <v/>
      </c>
      <c r="AG22" s="223" t="str">
        <f t="shared" si="13"/>
        <v/>
      </c>
      <c r="AH22" s="224" t="str">
        <f t="shared" si="13"/>
        <v/>
      </c>
      <c r="AI22" s="225" t="str">
        <f>IF(COUNT(B22:H22,I22,K22,M22,O22,Q22,S22,U22,#REF!)&gt;0,COUNT(B22:H22,I22,K22,M22,O22,Q22,S22,U22,#REF!),"")</f>
        <v/>
      </c>
      <c r="AJ22" s="66" t="str">
        <f t="shared" si="15"/>
        <v/>
      </c>
      <c r="AK22" s="227" t="str">
        <f t="shared" si="16"/>
        <v/>
      </c>
      <c r="AL22" s="228" t="str">
        <f t="shared" si="17"/>
        <v/>
      </c>
      <c r="AM22" s="149" t="str">
        <f t="shared" si="18"/>
        <v/>
      </c>
      <c r="AN22" s="47">
        <f t="shared" si="19"/>
        <v>0</v>
      </c>
      <c r="AO22" s="5" t="str">
        <f t="shared" si="20"/>
        <v/>
      </c>
      <c r="AP22" s="7" t="str">
        <f t="shared" si="21"/>
        <v/>
      </c>
      <c r="AR22"/>
    </row>
    <row r="23" spans="1:44" ht="18" customHeight="1" x14ac:dyDescent="0.4">
      <c r="A23" s="83" t="s">
        <v>231</v>
      </c>
      <c r="B23" s="166">
        <v>183</v>
      </c>
      <c r="C23" s="167">
        <v>180</v>
      </c>
      <c r="D23" s="150">
        <v>195</v>
      </c>
      <c r="E23" s="150">
        <v>183</v>
      </c>
      <c r="F23" s="150">
        <v>187</v>
      </c>
      <c r="G23" s="151">
        <v>185</v>
      </c>
      <c r="H23" s="150">
        <v>182</v>
      </c>
      <c r="I23" s="152">
        <v>193</v>
      </c>
      <c r="J23" s="153">
        <v>13</v>
      </c>
      <c r="K23" s="152">
        <v>184</v>
      </c>
      <c r="L23" s="153">
        <v>11</v>
      </c>
      <c r="M23" s="152">
        <v>195</v>
      </c>
      <c r="N23" s="153">
        <v>13</v>
      </c>
      <c r="O23" s="154">
        <v>194</v>
      </c>
      <c r="P23" s="155">
        <v>14</v>
      </c>
      <c r="Q23" s="152">
        <v>189</v>
      </c>
      <c r="R23" s="153">
        <v>13</v>
      </c>
      <c r="S23" s="154">
        <v>190</v>
      </c>
      <c r="T23" s="155">
        <v>12</v>
      </c>
      <c r="U23" s="152">
        <v>190</v>
      </c>
      <c r="V23" s="153">
        <v>14</v>
      </c>
      <c r="W23" s="156"/>
      <c r="X23" s="157"/>
      <c r="Y23" s="156"/>
      <c r="Z23" s="157"/>
      <c r="AA23" s="156"/>
      <c r="AB23" s="156"/>
      <c r="AC23" s="212"/>
      <c r="AD23" s="212"/>
      <c r="AE23" s="212"/>
      <c r="AF23" s="212"/>
      <c r="AG23" s="212"/>
      <c r="AH23" s="212"/>
      <c r="AI23" s="68"/>
      <c r="AJ23" s="68"/>
      <c r="AK23" s="69"/>
      <c r="AL23" s="69"/>
      <c r="AM23" s="70"/>
      <c r="AN23" s="39"/>
      <c r="AO23" s="206"/>
      <c r="AP23" s="5"/>
      <c r="AR23"/>
    </row>
    <row r="24" spans="1:44" ht="18" customHeight="1" x14ac:dyDescent="0.4">
      <c r="A24" s="79" t="s">
        <v>232</v>
      </c>
      <c r="B24" s="158">
        <v>192</v>
      </c>
      <c r="C24" s="159">
        <v>189</v>
      </c>
      <c r="D24" s="158">
        <v>189</v>
      </c>
      <c r="E24" s="158">
        <v>193</v>
      </c>
      <c r="F24" s="158">
        <v>183</v>
      </c>
      <c r="G24" s="159">
        <v>192</v>
      </c>
      <c r="H24" s="158">
        <v>195</v>
      </c>
      <c r="I24" s="160">
        <v>200</v>
      </c>
      <c r="J24" s="161">
        <v>14</v>
      </c>
      <c r="K24" s="160">
        <v>195</v>
      </c>
      <c r="L24" s="161">
        <v>11</v>
      </c>
      <c r="M24" s="160">
        <v>195</v>
      </c>
      <c r="N24" s="161">
        <v>14</v>
      </c>
      <c r="O24" s="162">
        <v>198</v>
      </c>
      <c r="P24" s="163">
        <v>12</v>
      </c>
      <c r="Q24" s="160">
        <v>201</v>
      </c>
      <c r="R24" s="161">
        <v>12</v>
      </c>
      <c r="S24" s="162">
        <v>188</v>
      </c>
      <c r="T24" s="163">
        <v>12</v>
      </c>
      <c r="U24" s="160">
        <v>197</v>
      </c>
      <c r="V24" s="161">
        <v>13</v>
      </c>
      <c r="W24" s="164"/>
      <c r="X24" s="165"/>
      <c r="Y24" s="164"/>
      <c r="Z24" s="165"/>
      <c r="AA24" s="164"/>
      <c r="AB24" s="164"/>
      <c r="AC24" s="212"/>
      <c r="AD24" s="212"/>
      <c r="AE24" s="212"/>
      <c r="AF24" s="212"/>
      <c r="AG24" s="212"/>
      <c r="AH24" s="212"/>
      <c r="AI24" s="68"/>
      <c r="AJ24" s="68"/>
      <c r="AK24" s="69"/>
      <c r="AL24" s="69"/>
      <c r="AM24" s="70"/>
      <c r="AN24" s="39"/>
      <c r="AO24" s="206"/>
      <c r="AP24" s="5"/>
      <c r="AR24"/>
    </row>
    <row r="25" spans="1:44" ht="18" customHeight="1" thickBot="1" x14ac:dyDescent="0.45">
      <c r="A25" s="73" t="s">
        <v>21</v>
      </c>
      <c r="B25" s="67" t="str">
        <f t="shared" ref="B25:AB25" si="22">IF(B23&gt;B24,"W",IF(B23&lt;B24,"L",IF(B23&gt;0,"D"," ")))</f>
        <v>L</v>
      </c>
      <c r="C25" s="67" t="str">
        <f t="shared" si="22"/>
        <v>L</v>
      </c>
      <c r="D25" s="67" t="str">
        <f t="shared" si="22"/>
        <v>W</v>
      </c>
      <c r="E25" s="67" t="str">
        <f t="shared" si="22"/>
        <v>L</v>
      </c>
      <c r="F25" s="67" t="str">
        <f t="shared" si="22"/>
        <v>W</v>
      </c>
      <c r="G25" s="67" t="str">
        <f t="shared" si="22"/>
        <v>L</v>
      </c>
      <c r="H25" s="67" t="str">
        <f t="shared" si="22"/>
        <v>L</v>
      </c>
      <c r="I25" s="74" t="str">
        <f t="shared" si="22"/>
        <v>L</v>
      </c>
      <c r="J25" s="75" t="str">
        <f t="shared" si="22"/>
        <v>L</v>
      </c>
      <c r="K25" s="74" t="str">
        <f t="shared" si="22"/>
        <v>L</v>
      </c>
      <c r="L25" s="75" t="str">
        <f t="shared" si="22"/>
        <v>D</v>
      </c>
      <c r="M25" s="74" t="str">
        <f t="shared" si="22"/>
        <v>D</v>
      </c>
      <c r="N25" s="75" t="str">
        <f t="shared" si="22"/>
        <v>L</v>
      </c>
      <c r="O25" s="74" t="str">
        <f t="shared" si="22"/>
        <v>L</v>
      </c>
      <c r="P25" s="75" t="str">
        <f t="shared" si="22"/>
        <v>W</v>
      </c>
      <c r="Q25" s="74" t="str">
        <f t="shared" si="22"/>
        <v>L</v>
      </c>
      <c r="R25" s="75" t="str">
        <f t="shared" si="22"/>
        <v>W</v>
      </c>
      <c r="S25" s="74" t="str">
        <f t="shared" si="22"/>
        <v>W</v>
      </c>
      <c r="T25" s="75" t="str">
        <f t="shared" si="22"/>
        <v>D</v>
      </c>
      <c r="U25" s="74" t="str">
        <f t="shared" si="22"/>
        <v>L</v>
      </c>
      <c r="V25" s="75" t="str">
        <f t="shared" si="22"/>
        <v>W</v>
      </c>
      <c r="W25" s="67" t="str">
        <f t="shared" si="22"/>
        <v xml:space="preserve"> </v>
      </c>
      <c r="X25" s="207" t="str">
        <f t="shared" si="22"/>
        <v xml:space="preserve"> </v>
      </c>
      <c r="Y25" s="67"/>
      <c r="Z25" s="208"/>
      <c r="AA25" s="67" t="str">
        <f t="shared" si="22"/>
        <v xml:space="preserve"> </v>
      </c>
      <c r="AB25" s="67" t="str">
        <f t="shared" si="22"/>
        <v xml:space="preserve"> </v>
      </c>
      <c r="AC25" s="68"/>
      <c r="AD25" s="68"/>
      <c r="AE25" s="68"/>
      <c r="AF25" s="68"/>
      <c r="AG25" s="68"/>
      <c r="AH25" s="68"/>
      <c r="AI25" s="12"/>
      <c r="AJ25" s="12"/>
      <c r="AK25" s="12"/>
      <c r="AL25" s="9"/>
      <c r="AM25" s="9"/>
      <c r="AN25"/>
      <c r="AO25" s="206"/>
      <c r="AP25" s="5"/>
      <c r="AR25"/>
    </row>
    <row r="26" spans="1:44" ht="100" customHeight="1" x14ac:dyDescent="0.4">
      <c r="A26" s="84" t="s">
        <v>22</v>
      </c>
      <c r="B26" s="35" t="s">
        <v>7</v>
      </c>
      <c r="C26" s="86" t="s">
        <v>10</v>
      </c>
      <c r="D26" s="35" t="s">
        <v>139</v>
      </c>
      <c r="E26" s="86" t="s">
        <v>11</v>
      </c>
      <c r="F26" s="35" t="s">
        <v>9</v>
      </c>
      <c r="G26" s="86" t="s">
        <v>146</v>
      </c>
      <c r="H26" s="35" t="s">
        <v>106</v>
      </c>
      <c r="I26" s="253" t="s">
        <v>7</v>
      </c>
      <c r="J26" s="254"/>
      <c r="K26" s="253" t="s">
        <v>10</v>
      </c>
      <c r="L26" s="254"/>
      <c r="M26" s="253" t="s">
        <v>139</v>
      </c>
      <c r="N26" s="254"/>
      <c r="O26" s="253" t="s">
        <v>11</v>
      </c>
      <c r="P26" s="254"/>
      <c r="Q26" s="253" t="s">
        <v>106</v>
      </c>
      <c r="R26" s="254"/>
      <c r="S26" s="253" t="s">
        <v>9</v>
      </c>
      <c r="T26" s="254"/>
      <c r="U26" s="253" t="s">
        <v>146</v>
      </c>
      <c r="V26" s="254"/>
      <c r="W26" s="35"/>
      <c r="X26" s="86"/>
      <c r="Y26" s="35"/>
      <c r="Z26" s="86"/>
      <c r="AA26" s="35"/>
      <c r="AB26" s="35"/>
      <c r="AC26" s="213"/>
      <c r="AD26" s="213"/>
      <c r="AE26" s="213"/>
      <c r="AF26" s="213"/>
      <c r="AG26" s="213"/>
      <c r="AH26" s="213"/>
      <c r="AI26" s="36"/>
      <c r="AJ26" s="36"/>
      <c r="AK26" s="12"/>
      <c r="AL26" s="9"/>
      <c r="AM26" s="9"/>
      <c r="AN26"/>
      <c r="AO26" s="206"/>
      <c r="AP26" s="5"/>
      <c r="AR26"/>
    </row>
    <row r="27" spans="1:44" ht="18" customHeight="1" thickBot="1" x14ac:dyDescent="0.45">
      <c r="A27" s="71" t="s">
        <v>23</v>
      </c>
      <c r="B27" s="67" t="s">
        <v>212</v>
      </c>
      <c r="C27" s="72" t="s">
        <v>230</v>
      </c>
      <c r="D27" s="67" t="s">
        <v>212</v>
      </c>
      <c r="E27" s="72" t="s">
        <v>230</v>
      </c>
      <c r="F27" s="67" t="s">
        <v>230</v>
      </c>
      <c r="G27" s="72" t="s">
        <v>212</v>
      </c>
      <c r="H27" s="67" t="s">
        <v>230</v>
      </c>
      <c r="I27" s="240" t="s">
        <v>230</v>
      </c>
      <c r="J27" s="241"/>
      <c r="K27" s="240" t="s">
        <v>212</v>
      </c>
      <c r="L27" s="241"/>
      <c r="M27" s="240" t="s">
        <v>230</v>
      </c>
      <c r="N27" s="241"/>
      <c r="O27" s="240" t="s">
        <v>212</v>
      </c>
      <c r="P27" s="241"/>
      <c r="Q27" s="240" t="s">
        <v>212</v>
      </c>
      <c r="R27" s="241"/>
      <c r="S27" s="240" t="s">
        <v>212</v>
      </c>
      <c r="T27" s="241"/>
      <c r="U27" s="240" t="s">
        <v>230</v>
      </c>
      <c r="V27" s="241"/>
      <c r="W27" s="67"/>
      <c r="X27" s="72"/>
      <c r="Y27" s="67"/>
      <c r="Z27" s="72"/>
      <c r="AA27" s="67"/>
      <c r="AB27" s="67"/>
      <c r="AC27" s="68"/>
      <c r="AD27" s="68"/>
      <c r="AE27" s="68"/>
      <c r="AF27" s="68"/>
      <c r="AG27" s="68"/>
      <c r="AH27" s="68"/>
      <c r="AI27" s="12"/>
      <c r="AJ27" s="12"/>
      <c r="AK27" s="12"/>
      <c r="AL27" s="9"/>
      <c r="AM27" s="9"/>
      <c r="AN27"/>
      <c r="AO27" s="206"/>
      <c r="AP27" s="5"/>
      <c r="AR27"/>
    </row>
    <row r="28" spans="1:44" ht="42" customHeight="1" thickBot="1" x14ac:dyDescent="0.45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42"/>
      <c r="X28" s="242"/>
      <c r="Y28" s="242"/>
      <c r="Z28" s="242"/>
      <c r="AA28" s="242"/>
      <c r="AB28" s="242"/>
      <c r="AC28" s="214"/>
      <c r="AD28" s="214"/>
      <c r="AE28" s="214"/>
      <c r="AF28" s="214"/>
      <c r="AG28" s="214"/>
      <c r="AH28" s="214"/>
      <c r="AI28" s="206"/>
      <c r="AJ28" s="206"/>
      <c r="AK28" s="206"/>
      <c r="AL28" s="206"/>
      <c r="AM28" s="206"/>
    </row>
    <row r="29" spans="1:44" ht="12.75" hidden="1" customHeight="1" x14ac:dyDescent="0.4">
      <c r="A29" t="s">
        <v>239</v>
      </c>
      <c r="B29" s="10">
        <f>IF(B25="W",1,0)</f>
        <v>0</v>
      </c>
      <c r="C29" s="10">
        <f t="shared" ref="C29:H29" si="23">IF(C25="W",1,0)</f>
        <v>0</v>
      </c>
      <c r="D29" s="10">
        <f t="shared" si="23"/>
        <v>1</v>
      </c>
      <c r="E29" s="10">
        <f t="shared" si="23"/>
        <v>0</v>
      </c>
      <c r="F29" s="10">
        <f t="shared" si="23"/>
        <v>1</v>
      </c>
      <c r="G29" s="10">
        <f t="shared" si="23"/>
        <v>0</v>
      </c>
      <c r="H29" s="10">
        <f t="shared" si="23"/>
        <v>0</v>
      </c>
      <c r="I29" s="10">
        <f>IF(I25="W",1,0)</f>
        <v>0</v>
      </c>
      <c r="J29" s="10"/>
      <c r="K29" s="10">
        <f>IF(K25="W",1,0)</f>
        <v>0</v>
      </c>
      <c r="L29" s="10"/>
      <c r="M29" s="10">
        <f>IF(M25="W",1,0)</f>
        <v>0</v>
      </c>
      <c r="N29" s="10"/>
      <c r="O29" s="10">
        <f>IF(O25="W",1,0)</f>
        <v>0</v>
      </c>
      <c r="P29" s="10"/>
      <c r="Q29" s="10">
        <f>IF(Q25="W",1,0)</f>
        <v>0</v>
      </c>
      <c r="R29" s="10"/>
      <c r="S29" s="10">
        <f>IF(S25="W",1,0)</f>
        <v>1</v>
      </c>
      <c r="T29" s="10"/>
      <c r="U29" s="10">
        <f>IF(U25="W",1,0)</f>
        <v>0</v>
      </c>
      <c r="V29" s="10"/>
      <c r="W29" s="10">
        <f>IF(W25="W",1,0)</f>
        <v>0</v>
      </c>
      <c r="X29" s="10">
        <f t="shared" ref="X29:AB29" si="24">IF(X25="W",1,0)</f>
        <v>0</v>
      </c>
      <c r="Y29" s="10">
        <f t="shared" si="24"/>
        <v>0</v>
      </c>
      <c r="Z29" s="10">
        <f t="shared" si="24"/>
        <v>0</v>
      </c>
      <c r="AA29" s="10">
        <f t="shared" si="24"/>
        <v>0</v>
      </c>
      <c r="AB29" s="10">
        <f t="shared" si="24"/>
        <v>0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06"/>
    </row>
    <row r="30" spans="1:44" ht="12.75" hidden="1" customHeight="1" x14ac:dyDescent="0.4">
      <c r="A30" t="s">
        <v>240</v>
      </c>
      <c r="B30" s="10">
        <f>IF(B25="D",1,0)</f>
        <v>0</v>
      </c>
      <c r="C30" s="10">
        <f t="shared" ref="C30:H30" si="25">IF(C25="D",1,0)</f>
        <v>0</v>
      </c>
      <c r="D30" s="10">
        <f t="shared" si="25"/>
        <v>0</v>
      </c>
      <c r="E30" s="10">
        <f t="shared" si="25"/>
        <v>0</v>
      </c>
      <c r="F30" s="10">
        <f t="shared" si="25"/>
        <v>0</v>
      </c>
      <c r="G30" s="10">
        <f t="shared" si="25"/>
        <v>0</v>
      </c>
      <c r="H30" s="10">
        <f t="shared" si="25"/>
        <v>0</v>
      </c>
      <c r="I30" s="10">
        <f>IF(I25="D",1,0)</f>
        <v>0</v>
      </c>
      <c r="J30" s="10"/>
      <c r="K30" s="10">
        <f>IF(K25="D",1,0)</f>
        <v>0</v>
      </c>
      <c r="L30" s="10"/>
      <c r="M30" s="10">
        <f>IF(M25="D",1,0)</f>
        <v>1</v>
      </c>
      <c r="N30" s="10"/>
      <c r="O30" s="10">
        <f>IF(O25="D",1,0)</f>
        <v>0</v>
      </c>
      <c r="P30" s="10"/>
      <c r="Q30" s="10">
        <f>IF(Q25="D",1,0)</f>
        <v>0</v>
      </c>
      <c r="R30" s="10"/>
      <c r="S30" s="10">
        <f>IF(S25="D",1,0)</f>
        <v>0</v>
      </c>
      <c r="T30" s="10"/>
      <c r="U30" s="10">
        <f>IF(U25="D",1,0)</f>
        <v>0</v>
      </c>
      <c r="V30" s="10"/>
      <c r="W30" s="10">
        <f>IF(W25="D",1,0)</f>
        <v>0</v>
      </c>
      <c r="X30" s="10">
        <f t="shared" ref="X30:AB30" si="26">IF(X25="D",1,0)</f>
        <v>0</v>
      </c>
      <c r="Y30" s="10">
        <f t="shared" si="26"/>
        <v>0</v>
      </c>
      <c r="Z30" s="10">
        <f t="shared" si="26"/>
        <v>0</v>
      </c>
      <c r="AA30" s="10">
        <f t="shared" si="26"/>
        <v>0</v>
      </c>
      <c r="AB30" s="10">
        <f t="shared" si="26"/>
        <v>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206"/>
    </row>
    <row r="31" spans="1:44" ht="12.75" hidden="1" customHeight="1" x14ac:dyDescent="0.4">
      <c r="A31" t="s">
        <v>24</v>
      </c>
      <c r="B31" s="10"/>
      <c r="C31" s="10"/>
      <c r="D31" s="10"/>
      <c r="E31" s="10"/>
      <c r="F31" s="10"/>
      <c r="G31" s="10"/>
      <c r="H31" s="10"/>
      <c r="I31" s="10"/>
      <c r="J31" s="10">
        <f t="shared" ref="J31:V31" si="27">IF(J25="W",1,0)</f>
        <v>0</v>
      </c>
      <c r="K31" s="10"/>
      <c r="L31" s="10">
        <f t="shared" si="27"/>
        <v>0</v>
      </c>
      <c r="M31" s="10"/>
      <c r="N31" s="10">
        <f t="shared" si="27"/>
        <v>0</v>
      </c>
      <c r="O31" s="10"/>
      <c r="P31" s="10">
        <f t="shared" si="27"/>
        <v>1</v>
      </c>
      <c r="Q31" s="10"/>
      <c r="R31" s="10">
        <f t="shared" si="27"/>
        <v>1</v>
      </c>
      <c r="S31" s="10"/>
      <c r="T31" s="10">
        <f t="shared" si="27"/>
        <v>0</v>
      </c>
      <c r="U31" s="10"/>
      <c r="V31" s="10">
        <f t="shared" si="27"/>
        <v>1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206"/>
    </row>
    <row r="32" spans="1:44" ht="12.75" hidden="1" customHeight="1" x14ac:dyDescent="0.4">
      <c r="A32" t="s">
        <v>25</v>
      </c>
      <c r="B32" s="10"/>
      <c r="C32" s="10"/>
      <c r="D32" s="10"/>
      <c r="E32" s="10"/>
      <c r="F32" s="10"/>
      <c r="G32" s="10"/>
      <c r="H32" s="10"/>
      <c r="I32" s="10"/>
      <c r="J32" s="10">
        <f t="shared" ref="J32:V32" si="28">IF(J25="D",1,0)</f>
        <v>0</v>
      </c>
      <c r="K32" s="10"/>
      <c r="L32" s="10">
        <f t="shared" si="28"/>
        <v>1</v>
      </c>
      <c r="M32" s="10"/>
      <c r="N32" s="10">
        <f t="shared" si="28"/>
        <v>0</v>
      </c>
      <c r="O32" s="10"/>
      <c r="P32" s="10">
        <f t="shared" si="28"/>
        <v>0</v>
      </c>
      <c r="Q32" s="10"/>
      <c r="R32" s="10">
        <f t="shared" si="28"/>
        <v>0</v>
      </c>
      <c r="S32" s="10"/>
      <c r="T32" s="10">
        <f t="shared" si="28"/>
        <v>1</v>
      </c>
      <c r="U32" s="10"/>
      <c r="V32" s="10">
        <f t="shared" si="28"/>
        <v>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06"/>
    </row>
    <row r="33" spans="1:44" ht="12.75" hidden="1" customHeight="1" x14ac:dyDescent="0.4">
      <c r="A33" t="s">
        <v>241</v>
      </c>
      <c r="B33" s="10">
        <f>B23</f>
        <v>183</v>
      </c>
      <c r="C33" s="10">
        <f t="shared" ref="C33:U33" si="29">C23</f>
        <v>180</v>
      </c>
      <c r="D33" s="10">
        <f t="shared" si="29"/>
        <v>195</v>
      </c>
      <c r="E33" s="10">
        <f t="shared" si="29"/>
        <v>183</v>
      </c>
      <c r="F33" s="10">
        <f t="shared" si="29"/>
        <v>187</v>
      </c>
      <c r="G33" s="10">
        <f t="shared" si="29"/>
        <v>185</v>
      </c>
      <c r="H33" s="10">
        <f t="shared" si="29"/>
        <v>182</v>
      </c>
      <c r="I33" s="10">
        <f t="shared" si="29"/>
        <v>193</v>
      </c>
      <c r="J33" s="10"/>
      <c r="K33" s="10">
        <f t="shared" si="29"/>
        <v>184</v>
      </c>
      <c r="L33" s="10"/>
      <c r="M33" s="10">
        <f t="shared" si="29"/>
        <v>195</v>
      </c>
      <c r="N33" s="10"/>
      <c r="O33" s="10">
        <f t="shared" si="29"/>
        <v>194</v>
      </c>
      <c r="P33" s="10"/>
      <c r="Q33" s="10">
        <f t="shared" si="29"/>
        <v>189</v>
      </c>
      <c r="R33" s="10"/>
      <c r="S33" s="10">
        <f t="shared" si="29"/>
        <v>190</v>
      </c>
      <c r="T33" s="10"/>
      <c r="U33" s="10">
        <f t="shared" si="29"/>
        <v>190</v>
      </c>
      <c r="V33" s="10"/>
      <c r="W33" s="10">
        <f>W23</f>
        <v>0</v>
      </c>
      <c r="X33" s="10">
        <f t="shared" ref="X33:AB33" si="30">X23</f>
        <v>0</v>
      </c>
      <c r="Y33" s="10">
        <f t="shared" si="30"/>
        <v>0</v>
      </c>
      <c r="Z33" s="10">
        <f t="shared" si="30"/>
        <v>0</v>
      </c>
      <c r="AA33" s="10">
        <f t="shared" si="30"/>
        <v>0</v>
      </c>
      <c r="AB33" s="10">
        <f t="shared" si="30"/>
        <v>0</v>
      </c>
      <c r="AC33" s="10"/>
      <c r="AD33" s="10"/>
      <c r="AE33" s="10"/>
      <c r="AF33" s="10"/>
      <c r="AG33" s="10"/>
      <c r="AH33" s="10"/>
      <c r="AI33" s="10"/>
      <c r="AM33" s="13"/>
      <c r="AN33" s="13"/>
      <c r="AO33" s="8"/>
    </row>
    <row r="34" spans="1:44" ht="12.75" hidden="1" customHeight="1" x14ac:dyDescent="0.4">
      <c r="A34" t="s">
        <v>26</v>
      </c>
      <c r="J34" s="10">
        <f>J23</f>
        <v>13</v>
      </c>
      <c r="L34" s="10">
        <f>L23</f>
        <v>11</v>
      </c>
      <c r="N34" s="10">
        <f>N23</f>
        <v>13</v>
      </c>
      <c r="O34" s="10"/>
      <c r="P34" s="10">
        <f t="shared" ref="P34:V34" si="31">P23</f>
        <v>14</v>
      </c>
      <c r="Q34" s="10"/>
      <c r="R34" s="10">
        <f t="shared" si="31"/>
        <v>13</v>
      </c>
      <c r="S34" s="10"/>
      <c r="T34" s="10">
        <f t="shared" si="31"/>
        <v>12</v>
      </c>
      <c r="U34" s="10"/>
      <c r="V34" s="10">
        <f t="shared" si="31"/>
        <v>14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J34" s="10"/>
      <c r="AM34" s="13"/>
      <c r="AN34" s="13"/>
      <c r="AO34" s="8"/>
    </row>
    <row r="35" spans="1:44" ht="13.5" hidden="1" customHeight="1" thickBot="1" x14ac:dyDescent="0.45">
      <c r="B35" s="10">
        <f t="shared" ref="B35:H35" si="32">MIN(COUNT(B3:B22),11)</f>
        <v>8</v>
      </c>
      <c r="C35" s="10">
        <f t="shared" si="32"/>
        <v>9</v>
      </c>
      <c r="D35" s="10">
        <f t="shared" si="32"/>
        <v>9</v>
      </c>
      <c r="E35" s="10">
        <f>MIN(COUNT(E3:E22),11)</f>
        <v>11</v>
      </c>
      <c r="F35" s="10">
        <f t="shared" si="32"/>
        <v>11</v>
      </c>
      <c r="G35" s="10">
        <f t="shared" si="32"/>
        <v>10</v>
      </c>
      <c r="H35" s="10">
        <f t="shared" si="32"/>
        <v>11</v>
      </c>
      <c r="I35" s="10">
        <f>MIN(COUNT(I3:I22),11)</f>
        <v>11</v>
      </c>
      <c r="J35" s="10"/>
      <c r="K35" s="10">
        <f>MIN(COUNT(K3:K22),11)</f>
        <v>11</v>
      </c>
      <c r="L35" s="10"/>
      <c r="M35" s="10">
        <f>MIN(COUNT(M3:M22),11)</f>
        <v>11</v>
      </c>
      <c r="N35" s="10"/>
      <c r="O35" s="10">
        <f>MIN(COUNT(O3:O22),11)</f>
        <v>11</v>
      </c>
      <c r="P35" s="10"/>
      <c r="Q35" s="10">
        <f>MIN(COUNT(Q3:Q22),11)</f>
        <v>11</v>
      </c>
      <c r="R35" s="10"/>
      <c r="S35" s="10">
        <f>MIN(COUNT(S3:S22),11)</f>
        <v>11</v>
      </c>
      <c r="T35" s="10"/>
      <c r="U35" s="10">
        <f>MIN(COUNT(U3:U22),11)</f>
        <v>10</v>
      </c>
      <c r="V35" s="10"/>
      <c r="W35" s="10">
        <f>MIN(COUNT(W3:W22),11)</f>
        <v>0</v>
      </c>
      <c r="X35" s="10">
        <f>MIN(COUNT(X3:X22),11)</f>
        <v>0</v>
      </c>
      <c r="Y35" s="10">
        <f t="shared" ref="Y35:Z35" si="33">MIN(COUNT(Y3:Y22),11)</f>
        <v>0</v>
      </c>
      <c r="Z35" s="10">
        <f t="shared" si="33"/>
        <v>0</v>
      </c>
      <c r="AA35" s="10">
        <f>MIN(COUNT(AA3:AA22),11)</f>
        <v>0</v>
      </c>
      <c r="AB35" s="10">
        <f>MIN(COUNT(AB3:AB22),11)</f>
        <v>0</v>
      </c>
      <c r="AC35" s="10"/>
      <c r="AD35" s="10"/>
      <c r="AE35" s="10"/>
      <c r="AF35" s="10"/>
      <c r="AG35" s="10"/>
      <c r="AH35" s="10"/>
      <c r="AI35" s="10"/>
      <c r="AK35" s="10"/>
      <c r="AL35" s="10"/>
      <c r="AN35" s="13">
        <f>COUNTA(A3:A22)</f>
        <v>15</v>
      </c>
      <c r="AO35" s="8"/>
      <c r="AR35"/>
    </row>
    <row r="36" spans="1:44" ht="18" customHeight="1" thickBot="1" x14ac:dyDescent="0.45">
      <c r="A36" s="37"/>
      <c r="B36" s="211" t="s">
        <v>27</v>
      </c>
      <c r="C36" s="219" t="s">
        <v>28</v>
      </c>
      <c r="D36" s="219" t="s">
        <v>29</v>
      </c>
      <c r="E36" s="219" t="s">
        <v>30</v>
      </c>
      <c r="F36" s="220" t="s">
        <v>31</v>
      </c>
      <c r="G36" s="243"/>
      <c r="H36" s="244"/>
      <c r="I36" s="68"/>
    </row>
    <row r="37" spans="1:44" ht="18" customHeight="1" x14ac:dyDescent="0.4">
      <c r="A37" s="40" t="s">
        <v>32</v>
      </c>
      <c r="B37" s="121">
        <f>COUNTIF(B33:V33,"&gt;0")</f>
        <v>14</v>
      </c>
      <c r="C37" s="218">
        <f>SUM(B29:V29)</f>
        <v>3</v>
      </c>
      <c r="D37" s="218">
        <f>SUM(B30:V30)</f>
        <v>1</v>
      </c>
      <c r="E37" s="218">
        <f>B37-C37-D37</f>
        <v>10</v>
      </c>
      <c r="F37" s="122">
        <f>C37*2+D37</f>
        <v>7</v>
      </c>
      <c r="G37" s="245">
        <f>IF(B37&gt;0,SUM(B33:V33)/B37,0)</f>
        <v>187.85714285714286</v>
      </c>
      <c r="H37" s="246"/>
      <c r="I37" s="124" t="s">
        <v>5</v>
      </c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</row>
    <row r="38" spans="1:44" ht="18" customHeight="1" x14ac:dyDescent="0.4">
      <c r="A38" s="54" t="s">
        <v>117</v>
      </c>
      <c r="B38" s="58">
        <f>COUNTIF(I34:V34,"&gt;0")</f>
        <v>7</v>
      </c>
      <c r="C38" s="215">
        <f>SUM(I31:AJ31)</f>
        <v>3</v>
      </c>
      <c r="D38" s="215">
        <f>SUM(I32:V32)</f>
        <v>2</v>
      </c>
      <c r="E38" s="215">
        <f>B38-C38-D38</f>
        <v>2</v>
      </c>
      <c r="F38" s="59">
        <f>C38*2+D38</f>
        <v>8</v>
      </c>
      <c r="G38" s="247">
        <f>IF(B38&gt;0,J23+L23+N23+P23+R23+T23+V23+-J24-L24-N24-P24-R24-T24-V24,0)</f>
        <v>2</v>
      </c>
      <c r="H38" s="248"/>
      <c r="I38" s="124" t="s">
        <v>165</v>
      </c>
    </row>
    <row r="39" spans="1:44" ht="18" customHeight="1" thickBot="1" x14ac:dyDescent="0.45">
      <c r="A39" s="67" t="s">
        <v>238</v>
      </c>
      <c r="B39" s="76">
        <f>COUNTIF(W33:AB33,"&gt;0")</f>
        <v>0</v>
      </c>
      <c r="C39" s="217">
        <f>SUM(W29:AB29)</f>
        <v>0</v>
      </c>
      <c r="D39" s="217">
        <f>SUM(W30:AB30)</f>
        <v>0</v>
      </c>
      <c r="E39" s="217">
        <f>B39-C39-D39</f>
        <v>0</v>
      </c>
      <c r="F39" s="77">
        <f>C39*2+D39</f>
        <v>0</v>
      </c>
      <c r="G39" s="249">
        <f>IF(B39&gt;0,SUM(W33:AB33)/B39,0)</f>
        <v>0</v>
      </c>
      <c r="H39" s="250"/>
      <c r="I39" s="124" t="s">
        <v>5</v>
      </c>
    </row>
  </sheetData>
  <sortState ref="A3:AP17">
    <sortCondition descending="1" ref="AN3:AN17"/>
    <sortCondition descending="1" ref="A3:A17"/>
  </sortState>
  <mergeCells count="30">
    <mergeCell ref="B1:H1"/>
    <mergeCell ref="I1:V1"/>
    <mergeCell ref="W1:AB1"/>
    <mergeCell ref="I2:J2"/>
    <mergeCell ref="K2:L2"/>
    <mergeCell ref="M2:N2"/>
    <mergeCell ref="O2:P2"/>
    <mergeCell ref="Q2:R2"/>
    <mergeCell ref="S2:T2"/>
    <mergeCell ref="U2:V2"/>
    <mergeCell ref="AI2:AJ2"/>
    <mergeCell ref="I26:J26"/>
    <mergeCell ref="K26:L26"/>
    <mergeCell ref="M26:N26"/>
    <mergeCell ref="O26:P26"/>
    <mergeCell ref="Q26:R26"/>
    <mergeCell ref="S26:T26"/>
    <mergeCell ref="U26:V26"/>
    <mergeCell ref="G39:H39"/>
    <mergeCell ref="I27:J27"/>
    <mergeCell ref="K27:L27"/>
    <mergeCell ref="M27:N27"/>
    <mergeCell ref="O27:P27"/>
    <mergeCell ref="U27:V27"/>
    <mergeCell ref="W28:AB28"/>
    <mergeCell ref="G36:H36"/>
    <mergeCell ref="G37:H37"/>
    <mergeCell ref="G38:H38"/>
    <mergeCell ref="Q27:R27"/>
    <mergeCell ref="S27:T27"/>
  </mergeCells>
  <printOptions horizontalCentered="1" verticalCentered="1"/>
  <pageMargins left="0.19685039370078741" right="0.19685039370078741" top="1.0236220472440944" bottom="0.27559055118110237" header="0.31496062992125984" footer="0.51181102362204722"/>
  <pageSetup paperSize="9" scale="78" firstPageNumber="0" orientation="landscape" horizontalDpi="300" verticalDpi="300" r:id="rId1"/>
  <headerFooter alignWithMargins="0">
    <oddHeader>&amp;C&amp;"Century Gothic,Bold"&amp;28&amp;A Averages 2019-2020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57BFD-BD09-448F-9395-7C0A5A86B0A4}">
  <sheetPr>
    <pageSetUpPr fitToPage="1"/>
  </sheetPr>
  <dimension ref="A1:AR39"/>
  <sheetViews>
    <sheetView zoomScale="90" zoomScaleNormal="90" workbookViewId="0">
      <pane xSplit="1" topLeftCell="B1" activePane="topRight" state="frozen"/>
      <selection activeCell="N44" sqref="N44"/>
      <selection pane="topRight" activeCell="E15" sqref="E15"/>
    </sheetView>
  </sheetViews>
  <sheetFormatPr defaultRowHeight="12.3" x14ac:dyDescent="0.4"/>
  <cols>
    <col min="1" max="1" width="20.71875" customWidth="1"/>
    <col min="2" max="8" width="5.71875" customWidth="1"/>
    <col min="9" max="9" width="3.71875" customWidth="1"/>
    <col min="10" max="10" width="2.71875" customWidth="1"/>
    <col min="11" max="11" width="3.71875" customWidth="1"/>
    <col min="12" max="12" width="2.71875" customWidth="1"/>
    <col min="13" max="13" width="3.71875" customWidth="1"/>
    <col min="14" max="14" width="2.71875" customWidth="1"/>
    <col min="15" max="15" width="3.71875" customWidth="1"/>
    <col min="16" max="16" width="2.71875" customWidth="1"/>
    <col min="17" max="17" width="3.71875" customWidth="1"/>
    <col min="18" max="18" width="2.71875" customWidth="1"/>
    <col min="19" max="19" width="3.71875" customWidth="1"/>
    <col min="20" max="20" width="2.71875" customWidth="1"/>
    <col min="21" max="21" width="3.71875" customWidth="1"/>
    <col min="22" max="22" width="2.71875" customWidth="1"/>
    <col min="23" max="28" width="5.71875" customWidth="1"/>
    <col min="29" max="34" width="5.71875" hidden="1" customWidth="1"/>
    <col min="35" max="36" width="4.71875" customWidth="1"/>
    <col min="37" max="37" width="8.71875" customWidth="1"/>
    <col min="38" max="38" width="9.71875" customWidth="1"/>
    <col min="39" max="39" width="8.71875" customWidth="1"/>
    <col min="40" max="40" width="9.27734375" style="206" bestFit="1" customWidth="1"/>
    <col min="41" max="41" width="11.38671875" bestFit="1" customWidth="1"/>
    <col min="42" max="42" width="9.38671875" bestFit="1" customWidth="1"/>
    <col min="43" max="43" width="8.71875" customWidth="1"/>
    <col min="44" max="44" width="12.71875" style="5" customWidth="1"/>
  </cols>
  <sheetData>
    <row r="1" spans="1:44" ht="12.6" thickBot="1" x14ac:dyDescent="0.45">
      <c r="B1" s="255" t="s">
        <v>242</v>
      </c>
      <c r="C1" s="256"/>
      <c r="D1" s="256"/>
      <c r="E1" s="256"/>
      <c r="F1" s="256"/>
      <c r="G1" s="256"/>
      <c r="H1" s="256"/>
      <c r="I1" s="255" t="s">
        <v>247</v>
      </c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7"/>
      <c r="W1" s="256" t="s">
        <v>246</v>
      </c>
      <c r="X1" s="256"/>
      <c r="Y1" s="256"/>
      <c r="Z1" s="256"/>
      <c r="AA1" s="256"/>
      <c r="AB1" s="257"/>
      <c r="AC1" s="12"/>
      <c r="AD1" s="12"/>
      <c r="AE1" s="12"/>
      <c r="AF1" s="12"/>
      <c r="AG1" s="12"/>
      <c r="AH1" s="12"/>
    </row>
    <row r="2" spans="1:44" ht="12.6" thickBot="1" x14ac:dyDescent="0.45">
      <c r="A2" s="34"/>
      <c r="B2" s="37">
        <v>1</v>
      </c>
      <c r="C2" s="211">
        <v>2</v>
      </c>
      <c r="D2" s="37">
        <v>3</v>
      </c>
      <c r="E2" s="211">
        <v>4</v>
      </c>
      <c r="F2" s="37">
        <v>5</v>
      </c>
      <c r="G2" s="211">
        <v>6</v>
      </c>
      <c r="H2" s="37">
        <v>7</v>
      </c>
      <c r="I2" s="251">
        <v>8</v>
      </c>
      <c r="J2" s="252"/>
      <c r="K2" s="251">
        <v>9</v>
      </c>
      <c r="L2" s="252"/>
      <c r="M2" s="251">
        <v>10</v>
      </c>
      <c r="N2" s="252"/>
      <c r="O2" s="251">
        <v>11</v>
      </c>
      <c r="P2" s="252"/>
      <c r="Q2" s="251">
        <v>12</v>
      </c>
      <c r="R2" s="252"/>
      <c r="S2" s="251">
        <v>13</v>
      </c>
      <c r="T2" s="252"/>
      <c r="U2" s="251">
        <v>14</v>
      </c>
      <c r="V2" s="252"/>
      <c r="W2" s="37">
        <v>1</v>
      </c>
      <c r="X2" s="37">
        <v>2</v>
      </c>
      <c r="Y2" s="37">
        <v>3</v>
      </c>
      <c r="Z2" s="37">
        <v>4</v>
      </c>
      <c r="AA2" s="37">
        <v>5</v>
      </c>
      <c r="AB2" s="37">
        <v>6</v>
      </c>
      <c r="AC2" s="209"/>
      <c r="AD2" s="209"/>
      <c r="AE2" s="209"/>
      <c r="AF2" s="209"/>
      <c r="AG2" s="209"/>
      <c r="AH2" s="37"/>
      <c r="AI2" s="251" t="s">
        <v>83</v>
      </c>
      <c r="AJ2" s="252"/>
      <c r="AK2" s="37" t="s">
        <v>5</v>
      </c>
      <c r="AL2" s="210" t="s">
        <v>4</v>
      </c>
      <c r="AM2" s="37" t="s">
        <v>12</v>
      </c>
      <c r="AN2" s="39" t="s">
        <v>13</v>
      </c>
      <c r="AO2" s="5" t="s">
        <v>14</v>
      </c>
      <c r="AP2" t="s">
        <v>15</v>
      </c>
      <c r="AR2"/>
    </row>
    <row r="3" spans="1:44" ht="18" customHeight="1" x14ac:dyDescent="0.4">
      <c r="A3" s="78" t="s">
        <v>71</v>
      </c>
      <c r="B3" s="40"/>
      <c r="C3" s="41"/>
      <c r="D3" s="40"/>
      <c r="E3" s="40">
        <v>29</v>
      </c>
      <c r="F3" s="40">
        <v>30</v>
      </c>
      <c r="G3" s="41">
        <v>29</v>
      </c>
      <c r="H3" s="40">
        <v>28</v>
      </c>
      <c r="I3" s="42">
        <v>29</v>
      </c>
      <c r="J3" s="43">
        <v>1</v>
      </c>
      <c r="K3" s="42">
        <v>29</v>
      </c>
      <c r="L3" s="43">
        <v>1</v>
      </c>
      <c r="M3" s="42">
        <v>28</v>
      </c>
      <c r="N3" s="43">
        <v>0</v>
      </c>
      <c r="O3" s="44">
        <v>30</v>
      </c>
      <c r="P3" s="45">
        <v>2</v>
      </c>
      <c r="Q3" s="42">
        <v>29</v>
      </c>
      <c r="R3" s="43">
        <v>1</v>
      </c>
      <c r="S3" s="44">
        <v>30</v>
      </c>
      <c r="T3" s="45">
        <v>2</v>
      </c>
      <c r="U3" s="42">
        <v>30</v>
      </c>
      <c r="V3" s="43">
        <v>2</v>
      </c>
      <c r="W3" s="96"/>
      <c r="X3" s="96"/>
      <c r="Y3" s="96"/>
      <c r="Z3" s="96"/>
      <c r="AA3" s="96"/>
      <c r="AB3" s="96"/>
      <c r="AC3" s="221" t="str">
        <f t="shared" ref="AC3:AC18" si="0">IF(W3&gt;0,INT(W3),"")</f>
        <v/>
      </c>
      <c r="AD3" s="221" t="str">
        <f t="shared" ref="AD3:AD18" si="1">IF(X3&gt;0,INT(X3),"")</f>
        <v/>
      </c>
      <c r="AE3" s="221" t="str">
        <f t="shared" ref="AE3:AE18" si="2">IF(Y3&gt;0,INT(Y3),"")</f>
        <v/>
      </c>
      <c r="AF3" s="221" t="str">
        <f t="shared" ref="AF3:AF18" si="3">IF(Z3&gt;0,INT(Z3),"")</f>
        <v/>
      </c>
      <c r="AG3" s="221" t="str">
        <f t="shared" ref="AG3:AG18" si="4">IF(AA3&gt;0,INT(AA3),"")</f>
        <v/>
      </c>
      <c r="AH3" s="222" t="str">
        <f t="shared" ref="AH3:AH18" si="5">IF(AB3&gt;0,INT(AB3),"")</f>
        <v/>
      </c>
      <c r="AI3" s="42">
        <f>IF(COUNT(B3:H3,I3,K3,M3,O3,Q3,S3,U3,#REF!)&gt;0,COUNT(B3:H3,I3,K3,M3,O3,Q3,S3,U3,#REF!),"")</f>
        <v>11</v>
      </c>
      <c r="AJ3" s="51">
        <f t="shared" ref="AJ3:AJ18" si="6">IF(COUNT(J3,L3,N3,P3,R3,T3,V3)&gt;0,COUNT(J3,L3,N3,P3,R3,T3,V3),"")</f>
        <v>7</v>
      </c>
      <c r="AK3" s="216">
        <f t="shared" ref="AK3:AK18" si="7">IF(COUNT(B3:AB3)&gt;0,AVERAGE(B3:H3,I3,K3,M3,O3,Q3,S3,U3,AC3:AH3),"")</f>
        <v>29.181818181818183</v>
      </c>
      <c r="AL3" s="226">
        <f t="shared" ref="AL3:AL18" si="8">IF(COUNT(J3,L3,N3,P3,R3,T3,V3),SUM(J3,L3,N3,P3,R3,T3,V3),"")</f>
        <v>9</v>
      </c>
      <c r="AM3" s="46">
        <f t="shared" ref="AM3:AM18" si="9">IF(COUNTIF(B3:AB3,"&gt;=30")&gt;0,COUNTIF(B3:AB3,"&gt;=30"),"")</f>
        <v>4</v>
      </c>
      <c r="AN3" s="47">
        <f t="shared" ref="AN3:AN18" si="10">IF(AI3&lt;&gt;"",IF(OR((B$37+B$39)&lt;10,AI3&gt;=(B$37+B$39)*0.75),200000,100000)*AK3+SUM(U3,S3,Q3,O3,M3,K3,I3,B3:H3,AC3:AH3),0)</f>
        <v>5836684.6363636367</v>
      </c>
      <c r="AO3" s="5">
        <f t="shared" ref="AO3:AO18" si="11">IF(COUNTBLANK(A3)=0,IF(VLOOKUP(A3,LastSeason,1,TRUE)=A3,VLOOKUP(A3,LastSeason,2,FALSE),""),"")</f>
        <v>28.529411764705884</v>
      </c>
      <c r="AP3" s="7">
        <f t="shared" ref="AP3:AP18" si="12">IF(AND(AO3&lt;&gt;"",AK3&lt;&gt;""),AK3-AO3,"")</f>
        <v>0.65240641711229941</v>
      </c>
      <c r="AR3"/>
    </row>
    <row r="4" spans="1:44" ht="18" customHeight="1" x14ac:dyDescent="0.4">
      <c r="A4" s="79" t="s">
        <v>69</v>
      </c>
      <c r="B4" s="48">
        <v>30</v>
      </c>
      <c r="C4" s="49">
        <v>29</v>
      </c>
      <c r="D4" s="48">
        <v>30</v>
      </c>
      <c r="E4" s="48">
        <v>28</v>
      </c>
      <c r="F4" s="48">
        <v>30</v>
      </c>
      <c r="G4" s="49">
        <v>29</v>
      </c>
      <c r="H4" s="48">
        <v>30</v>
      </c>
      <c r="I4" s="50">
        <v>29</v>
      </c>
      <c r="J4" s="51">
        <v>1</v>
      </c>
      <c r="K4" s="50">
        <v>28</v>
      </c>
      <c r="L4" s="51">
        <v>0</v>
      </c>
      <c r="M4" s="50">
        <v>30</v>
      </c>
      <c r="N4" s="51">
        <v>2</v>
      </c>
      <c r="O4" s="52">
        <v>28</v>
      </c>
      <c r="P4" s="53">
        <v>0</v>
      </c>
      <c r="Q4" s="50">
        <v>30</v>
      </c>
      <c r="R4" s="51">
        <v>2</v>
      </c>
      <c r="S4" s="52">
        <v>28</v>
      </c>
      <c r="T4" s="53">
        <v>2</v>
      </c>
      <c r="U4" s="50">
        <v>29</v>
      </c>
      <c r="V4" s="51">
        <v>1</v>
      </c>
      <c r="W4" s="94"/>
      <c r="X4" s="94"/>
      <c r="Y4" s="94"/>
      <c r="Z4" s="94"/>
      <c r="AA4" s="94"/>
      <c r="AB4" s="94"/>
      <c r="AC4" s="221" t="str">
        <f t="shared" si="0"/>
        <v/>
      </c>
      <c r="AD4" s="221" t="str">
        <f t="shared" si="1"/>
        <v/>
      </c>
      <c r="AE4" s="221" t="str">
        <f t="shared" si="2"/>
        <v/>
      </c>
      <c r="AF4" s="221" t="str">
        <f t="shared" si="3"/>
        <v/>
      </c>
      <c r="AG4" s="221" t="str">
        <f t="shared" si="4"/>
        <v/>
      </c>
      <c r="AH4" s="222" t="str">
        <f t="shared" si="5"/>
        <v/>
      </c>
      <c r="AI4" s="42">
        <f>IF(COUNT(B4:H4,I4,K4,M4,O4,Q4,S4,U4,#REF!)&gt;0,COUNT(B4:H4,I4,K4,M4,O4,Q4,S4,U4,#REF!),"")</f>
        <v>14</v>
      </c>
      <c r="AJ4" s="51">
        <f t="shared" si="6"/>
        <v>7</v>
      </c>
      <c r="AK4" s="216">
        <f t="shared" si="7"/>
        <v>29.142857142857142</v>
      </c>
      <c r="AL4" s="226">
        <f t="shared" si="8"/>
        <v>8</v>
      </c>
      <c r="AM4" s="46">
        <f t="shared" si="9"/>
        <v>6</v>
      </c>
      <c r="AN4" s="47">
        <f t="shared" si="10"/>
        <v>5828979.4285714282</v>
      </c>
      <c r="AO4" s="5">
        <f t="shared" si="11"/>
        <v>29.235294117647058</v>
      </c>
      <c r="AP4" s="7">
        <f t="shared" si="12"/>
        <v>-9.2436974789915638E-2</v>
      </c>
      <c r="AR4"/>
    </row>
    <row r="5" spans="1:44" ht="18" customHeight="1" x14ac:dyDescent="0.4">
      <c r="A5" s="79" t="s">
        <v>178</v>
      </c>
      <c r="B5" s="48"/>
      <c r="C5" s="49"/>
      <c r="D5" s="54"/>
      <c r="E5" s="54">
        <v>28</v>
      </c>
      <c r="F5" s="54">
        <v>28</v>
      </c>
      <c r="G5" s="55">
        <v>26</v>
      </c>
      <c r="H5" s="54">
        <v>27</v>
      </c>
      <c r="I5" s="56">
        <v>30</v>
      </c>
      <c r="J5" s="57">
        <v>2</v>
      </c>
      <c r="K5" s="56">
        <v>26</v>
      </c>
      <c r="L5" s="57">
        <v>0</v>
      </c>
      <c r="M5" s="56">
        <v>29</v>
      </c>
      <c r="N5" s="57">
        <v>2</v>
      </c>
      <c r="O5" s="58">
        <v>26</v>
      </c>
      <c r="P5" s="59">
        <v>0</v>
      </c>
      <c r="Q5" s="56">
        <v>25</v>
      </c>
      <c r="R5" s="57">
        <v>0</v>
      </c>
      <c r="S5" s="58">
        <v>27</v>
      </c>
      <c r="T5" s="59">
        <v>0</v>
      </c>
      <c r="U5" s="56">
        <v>27</v>
      </c>
      <c r="V5" s="57">
        <v>0</v>
      </c>
      <c r="W5" s="94"/>
      <c r="X5" s="94"/>
      <c r="Y5" s="94"/>
      <c r="Z5" s="94"/>
      <c r="AA5" s="94"/>
      <c r="AB5" s="94"/>
      <c r="AC5" s="221" t="str">
        <f t="shared" si="0"/>
        <v/>
      </c>
      <c r="AD5" s="221" t="str">
        <f t="shared" si="1"/>
        <v/>
      </c>
      <c r="AE5" s="221" t="str">
        <f t="shared" si="2"/>
        <v/>
      </c>
      <c r="AF5" s="221" t="str">
        <f t="shared" si="3"/>
        <v/>
      </c>
      <c r="AG5" s="221" t="str">
        <f t="shared" si="4"/>
        <v/>
      </c>
      <c r="AH5" s="222" t="str">
        <f t="shared" si="5"/>
        <v/>
      </c>
      <c r="AI5" s="42">
        <f>IF(COUNT(B5:H5,I5,K5,M5,O5,Q5,S5,U5,#REF!)&gt;0,COUNT(B5:H5,I5,K5,M5,O5,Q5,S5,U5,#REF!),"")</f>
        <v>11</v>
      </c>
      <c r="AJ5" s="51">
        <f t="shared" si="6"/>
        <v>7</v>
      </c>
      <c r="AK5" s="216">
        <f t="shared" si="7"/>
        <v>27.181818181818183</v>
      </c>
      <c r="AL5" s="226">
        <f t="shared" si="8"/>
        <v>4</v>
      </c>
      <c r="AM5" s="46">
        <f t="shared" si="9"/>
        <v>1</v>
      </c>
      <c r="AN5" s="47">
        <f t="shared" si="10"/>
        <v>5436662.6363636367</v>
      </c>
      <c r="AO5" s="5">
        <f t="shared" si="11"/>
        <v>26.466666666666665</v>
      </c>
      <c r="AP5" s="7">
        <f t="shared" si="12"/>
        <v>0.71515151515151842</v>
      </c>
      <c r="AR5"/>
    </row>
    <row r="6" spans="1:44" ht="18" customHeight="1" x14ac:dyDescent="0.4">
      <c r="A6" s="79" t="s">
        <v>234</v>
      </c>
      <c r="B6" s="48">
        <v>26</v>
      </c>
      <c r="C6" s="49">
        <v>28</v>
      </c>
      <c r="D6" s="54">
        <v>26</v>
      </c>
      <c r="E6" s="54">
        <v>26</v>
      </c>
      <c r="F6" s="54">
        <v>26</v>
      </c>
      <c r="G6" s="55">
        <v>27</v>
      </c>
      <c r="H6" s="54">
        <v>24</v>
      </c>
      <c r="I6" s="56">
        <v>29</v>
      </c>
      <c r="J6" s="57">
        <v>2</v>
      </c>
      <c r="K6" s="56">
        <v>27</v>
      </c>
      <c r="L6" s="57">
        <v>2</v>
      </c>
      <c r="M6" s="56"/>
      <c r="N6" s="57"/>
      <c r="O6" s="58">
        <v>28</v>
      </c>
      <c r="P6" s="59">
        <v>2</v>
      </c>
      <c r="Q6" s="56">
        <v>28</v>
      </c>
      <c r="R6" s="57">
        <v>2</v>
      </c>
      <c r="S6" s="58">
        <v>28</v>
      </c>
      <c r="T6" s="59">
        <v>2</v>
      </c>
      <c r="U6" s="56">
        <v>29</v>
      </c>
      <c r="V6" s="57">
        <v>2</v>
      </c>
      <c r="W6" s="94"/>
      <c r="X6" s="94"/>
      <c r="Y6" s="94"/>
      <c r="Z6" s="94"/>
      <c r="AA6" s="94"/>
      <c r="AB6" s="94"/>
      <c r="AC6" s="221" t="str">
        <f t="shared" si="0"/>
        <v/>
      </c>
      <c r="AD6" s="221" t="str">
        <f t="shared" si="1"/>
        <v/>
      </c>
      <c r="AE6" s="221" t="str">
        <f t="shared" si="2"/>
        <v/>
      </c>
      <c r="AF6" s="221" t="str">
        <f t="shared" si="3"/>
        <v/>
      </c>
      <c r="AG6" s="221" t="str">
        <f t="shared" si="4"/>
        <v/>
      </c>
      <c r="AH6" s="222" t="str">
        <f t="shared" si="5"/>
        <v/>
      </c>
      <c r="AI6" s="42">
        <f>IF(COUNT(B6:H6,I6,K6,M6,O6,Q6,S6,U6,#REF!)&gt;0,COUNT(B6:H6,I6,K6,M6,O6,Q6,S6,U6,#REF!),"")</f>
        <v>13</v>
      </c>
      <c r="AJ6" s="51">
        <f t="shared" si="6"/>
        <v>6</v>
      </c>
      <c r="AK6" s="216">
        <f t="shared" si="7"/>
        <v>27.076923076923077</v>
      </c>
      <c r="AL6" s="226">
        <f t="shared" si="8"/>
        <v>12</v>
      </c>
      <c r="AM6" s="46" t="str">
        <f t="shared" si="9"/>
        <v/>
      </c>
      <c r="AN6" s="47">
        <f t="shared" si="10"/>
        <v>5415736.615384615</v>
      </c>
      <c r="AO6" s="5" t="str">
        <f t="shared" si="11"/>
        <v/>
      </c>
      <c r="AP6" s="7" t="str">
        <f t="shared" si="12"/>
        <v/>
      </c>
      <c r="AR6"/>
    </row>
    <row r="7" spans="1:44" ht="18" customHeight="1" x14ac:dyDescent="0.4">
      <c r="A7" s="79" t="s">
        <v>177</v>
      </c>
      <c r="B7" s="48"/>
      <c r="C7" s="55"/>
      <c r="D7" s="48">
        <v>26</v>
      </c>
      <c r="E7" s="48">
        <v>25</v>
      </c>
      <c r="F7" s="48">
        <v>27</v>
      </c>
      <c r="G7" s="49">
        <v>26</v>
      </c>
      <c r="H7" s="48">
        <v>28</v>
      </c>
      <c r="I7" s="50">
        <v>24</v>
      </c>
      <c r="J7" s="51">
        <v>0</v>
      </c>
      <c r="K7" s="50"/>
      <c r="L7" s="51"/>
      <c r="M7" s="50">
        <v>25</v>
      </c>
      <c r="N7" s="51">
        <v>0</v>
      </c>
      <c r="O7" s="52">
        <v>24</v>
      </c>
      <c r="P7" s="53">
        <v>0</v>
      </c>
      <c r="Q7" s="50">
        <v>27</v>
      </c>
      <c r="R7" s="51">
        <v>2</v>
      </c>
      <c r="S7" s="52">
        <v>27</v>
      </c>
      <c r="T7" s="53">
        <v>2</v>
      </c>
      <c r="U7" s="50">
        <v>29</v>
      </c>
      <c r="V7" s="51">
        <v>2</v>
      </c>
      <c r="W7" s="94"/>
      <c r="X7" s="94"/>
      <c r="Y7" s="94"/>
      <c r="Z7" s="94"/>
      <c r="AA7" s="94"/>
      <c r="AB7" s="94"/>
      <c r="AC7" s="221" t="str">
        <f t="shared" si="0"/>
        <v/>
      </c>
      <c r="AD7" s="221" t="str">
        <f t="shared" si="1"/>
        <v/>
      </c>
      <c r="AE7" s="221" t="str">
        <f t="shared" si="2"/>
        <v/>
      </c>
      <c r="AF7" s="221" t="str">
        <f t="shared" si="3"/>
        <v/>
      </c>
      <c r="AG7" s="221" t="str">
        <f t="shared" si="4"/>
        <v/>
      </c>
      <c r="AH7" s="222" t="str">
        <f t="shared" si="5"/>
        <v/>
      </c>
      <c r="AI7" s="42">
        <f>IF(COUNT(B7:H7,I7,K7,M7,O7,Q7,S7,U7,#REF!)&gt;0,COUNT(B7:H7,I7,K7,M7,O7,Q7,S7,U7,#REF!),"")</f>
        <v>11</v>
      </c>
      <c r="AJ7" s="51">
        <f t="shared" si="6"/>
        <v>6</v>
      </c>
      <c r="AK7" s="216">
        <f t="shared" si="7"/>
        <v>26.181818181818183</v>
      </c>
      <c r="AL7" s="226">
        <f t="shared" si="8"/>
        <v>6</v>
      </c>
      <c r="AM7" s="46" t="str">
        <f t="shared" si="9"/>
        <v/>
      </c>
      <c r="AN7" s="47">
        <f t="shared" si="10"/>
        <v>5236651.6363636367</v>
      </c>
      <c r="AO7" s="5">
        <f t="shared" si="11"/>
        <v>26.266666666666666</v>
      </c>
      <c r="AP7" s="7">
        <f t="shared" si="12"/>
        <v>-8.4848484848482286E-2</v>
      </c>
      <c r="AR7"/>
    </row>
    <row r="8" spans="1:44" ht="18" customHeight="1" x14ac:dyDescent="0.4">
      <c r="A8" s="79" t="s">
        <v>207</v>
      </c>
      <c r="B8" s="48">
        <v>26</v>
      </c>
      <c r="C8" s="49"/>
      <c r="D8" s="48">
        <v>23</v>
      </c>
      <c r="E8" s="48">
        <v>22</v>
      </c>
      <c r="F8" s="48"/>
      <c r="G8" s="49">
        <v>24</v>
      </c>
      <c r="H8" s="48">
        <v>25</v>
      </c>
      <c r="I8" s="50">
        <v>27</v>
      </c>
      <c r="J8" s="51">
        <v>2</v>
      </c>
      <c r="K8" s="50"/>
      <c r="L8" s="51"/>
      <c r="M8" s="50">
        <v>26</v>
      </c>
      <c r="N8" s="51">
        <v>2</v>
      </c>
      <c r="O8" s="52">
        <v>24</v>
      </c>
      <c r="P8" s="53">
        <v>0</v>
      </c>
      <c r="Q8" s="50">
        <v>25</v>
      </c>
      <c r="R8" s="51">
        <v>1</v>
      </c>
      <c r="S8" s="52">
        <v>24</v>
      </c>
      <c r="T8" s="53">
        <v>0</v>
      </c>
      <c r="U8" s="50">
        <v>26</v>
      </c>
      <c r="V8" s="51">
        <v>2</v>
      </c>
      <c r="W8" s="95"/>
      <c r="X8" s="95"/>
      <c r="Y8" s="95"/>
      <c r="Z8" s="95"/>
      <c r="AA8" s="95"/>
      <c r="AB8" s="95"/>
      <c r="AC8" s="221" t="str">
        <f t="shared" si="0"/>
        <v/>
      </c>
      <c r="AD8" s="221" t="str">
        <f t="shared" si="1"/>
        <v/>
      </c>
      <c r="AE8" s="221" t="str">
        <f t="shared" si="2"/>
        <v/>
      </c>
      <c r="AF8" s="221" t="str">
        <f t="shared" si="3"/>
        <v/>
      </c>
      <c r="AG8" s="221" t="str">
        <f t="shared" si="4"/>
        <v/>
      </c>
      <c r="AH8" s="222" t="str">
        <f t="shared" si="5"/>
        <v/>
      </c>
      <c r="AI8" s="42">
        <f>IF(COUNT(B8:H8,I8,K8,M8,O8,Q8,S8,U8,#REF!)&gt;0,COUNT(B8:H8,I8,K8,M8,O8,Q8,S8,U8,#REF!),"")</f>
        <v>11</v>
      </c>
      <c r="AJ8" s="51">
        <f t="shared" si="6"/>
        <v>6</v>
      </c>
      <c r="AK8" s="216">
        <f t="shared" si="7"/>
        <v>24.727272727272727</v>
      </c>
      <c r="AL8" s="226">
        <f t="shared" si="8"/>
        <v>7</v>
      </c>
      <c r="AM8" s="46" t="str">
        <f t="shared" si="9"/>
        <v/>
      </c>
      <c r="AN8" s="47">
        <f t="shared" si="10"/>
        <v>4945726.5454545449</v>
      </c>
      <c r="AO8" s="5">
        <f t="shared" si="11"/>
        <v>25.647058823529413</v>
      </c>
      <c r="AP8" s="7">
        <f t="shared" si="12"/>
        <v>-0.91978609625668639</v>
      </c>
      <c r="AR8"/>
    </row>
    <row r="9" spans="1:44" ht="18" customHeight="1" x14ac:dyDescent="0.4">
      <c r="A9" s="79" t="s">
        <v>185</v>
      </c>
      <c r="B9" s="48"/>
      <c r="C9" s="55">
        <v>27</v>
      </c>
      <c r="D9" s="48"/>
      <c r="E9" s="48"/>
      <c r="F9" s="48"/>
      <c r="G9" s="49"/>
      <c r="H9" s="48"/>
      <c r="I9" s="50"/>
      <c r="J9" s="51"/>
      <c r="K9" s="50"/>
      <c r="L9" s="51"/>
      <c r="M9" s="50"/>
      <c r="N9" s="51"/>
      <c r="O9" s="52"/>
      <c r="P9" s="53"/>
      <c r="Q9" s="50"/>
      <c r="R9" s="51"/>
      <c r="S9" s="52"/>
      <c r="T9" s="53"/>
      <c r="U9" s="50"/>
      <c r="V9" s="51"/>
      <c r="W9" s="94"/>
      <c r="X9" s="94"/>
      <c r="Y9" s="94"/>
      <c r="Z9" s="94"/>
      <c r="AA9" s="94"/>
      <c r="AB9" s="94"/>
      <c r="AC9" s="221" t="str">
        <f t="shared" si="0"/>
        <v/>
      </c>
      <c r="AD9" s="221" t="str">
        <f t="shared" si="1"/>
        <v/>
      </c>
      <c r="AE9" s="221" t="str">
        <f t="shared" si="2"/>
        <v/>
      </c>
      <c r="AF9" s="221" t="str">
        <f t="shared" si="3"/>
        <v/>
      </c>
      <c r="AG9" s="221" t="str">
        <f t="shared" si="4"/>
        <v/>
      </c>
      <c r="AH9" s="222" t="str">
        <f t="shared" si="5"/>
        <v/>
      </c>
      <c r="AI9" s="42">
        <f>IF(COUNT(B9:H9,I9,K9,M9,O9,Q9,S9,U9,#REF!)&gt;0,COUNT(B9:H9,I9,K9,M9,O9,Q9,S9,U9,#REF!),"")</f>
        <v>1</v>
      </c>
      <c r="AJ9" s="51" t="str">
        <f t="shared" si="6"/>
        <v/>
      </c>
      <c r="AK9" s="216">
        <f t="shared" si="7"/>
        <v>27</v>
      </c>
      <c r="AL9" s="226" t="str">
        <f t="shared" si="8"/>
        <v/>
      </c>
      <c r="AM9" s="46" t="str">
        <f t="shared" si="9"/>
        <v/>
      </c>
      <c r="AN9" s="47">
        <f t="shared" si="10"/>
        <v>2700027</v>
      </c>
      <c r="AO9" s="5" t="str">
        <f t="shared" si="11"/>
        <v/>
      </c>
      <c r="AP9" s="7" t="str">
        <f t="shared" si="12"/>
        <v/>
      </c>
      <c r="AR9"/>
    </row>
    <row r="10" spans="1:44" ht="18" customHeight="1" x14ac:dyDescent="0.4">
      <c r="A10" s="79" t="s">
        <v>125</v>
      </c>
      <c r="B10" s="48"/>
      <c r="C10" s="49"/>
      <c r="D10" s="48"/>
      <c r="E10" s="48">
        <v>27</v>
      </c>
      <c r="F10" s="48">
        <v>25</v>
      </c>
      <c r="G10" s="49"/>
      <c r="H10" s="48">
        <v>26</v>
      </c>
      <c r="I10" s="50">
        <v>26</v>
      </c>
      <c r="J10" s="51">
        <v>1</v>
      </c>
      <c r="K10" s="50">
        <v>25</v>
      </c>
      <c r="L10" s="51">
        <v>0</v>
      </c>
      <c r="M10" s="50">
        <v>26</v>
      </c>
      <c r="N10" s="51">
        <v>1</v>
      </c>
      <c r="O10" s="52">
        <v>27</v>
      </c>
      <c r="P10" s="53">
        <v>2</v>
      </c>
      <c r="Q10" s="50">
        <v>29</v>
      </c>
      <c r="R10" s="51">
        <v>2</v>
      </c>
      <c r="S10" s="52">
        <v>27</v>
      </c>
      <c r="T10" s="53">
        <v>2</v>
      </c>
      <c r="U10" s="50"/>
      <c r="V10" s="51"/>
      <c r="W10" s="94"/>
      <c r="X10" s="94"/>
      <c r="Y10" s="94"/>
      <c r="Z10" s="94"/>
      <c r="AA10" s="94"/>
      <c r="AB10" s="94"/>
      <c r="AC10" s="221" t="str">
        <f t="shared" si="0"/>
        <v/>
      </c>
      <c r="AD10" s="221" t="str">
        <f t="shared" si="1"/>
        <v/>
      </c>
      <c r="AE10" s="221" t="str">
        <f t="shared" si="2"/>
        <v/>
      </c>
      <c r="AF10" s="221" t="str">
        <f t="shared" si="3"/>
        <v/>
      </c>
      <c r="AG10" s="221" t="str">
        <f t="shared" si="4"/>
        <v/>
      </c>
      <c r="AH10" s="222" t="str">
        <f t="shared" si="5"/>
        <v/>
      </c>
      <c r="AI10" s="42">
        <f>IF(COUNT(B10:H10,I10,K10,M10,O10,Q10,S10,U10,#REF!)&gt;0,COUNT(B10:H10,I10,K10,M10,O10,Q10,S10,U10,#REF!),"")</f>
        <v>9</v>
      </c>
      <c r="AJ10" s="51">
        <f t="shared" si="6"/>
        <v>6</v>
      </c>
      <c r="AK10" s="216">
        <f t="shared" si="7"/>
        <v>26.444444444444443</v>
      </c>
      <c r="AL10" s="226">
        <f t="shared" si="8"/>
        <v>8</v>
      </c>
      <c r="AM10" s="46" t="str">
        <f t="shared" si="9"/>
        <v/>
      </c>
      <c r="AN10" s="47">
        <f t="shared" si="10"/>
        <v>2644682.4444444445</v>
      </c>
      <c r="AO10" s="5">
        <f t="shared" si="11"/>
        <v>27.333333333333332</v>
      </c>
      <c r="AP10" s="7">
        <f t="shared" si="12"/>
        <v>-0.88888888888888928</v>
      </c>
      <c r="AR10"/>
    </row>
    <row r="11" spans="1:44" ht="18" customHeight="1" x14ac:dyDescent="0.4">
      <c r="A11" s="79" t="s">
        <v>140</v>
      </c>
      <c r="B11" s="48">
        <v>27</v>
      </c>
      <c r="C11" s="49">
        <v>27</v>
      </c>
      <c r="D11" s="48">
        <v>26</v>
      </c>
      <c r="E11" s="48">
        <v>27</v>
      </c>
      <c r="F11" s="48">
        <v>23</v>
      </c>
      <c r="G11" s="49">
        <v>27</v>
      </c>
      <c r="H11" s="48">
        <v>27</v>
      </c>
      <c r="I11" s="50">
        <v>27</v>
      </c>
      <c r="J11" s="51">
        <v>2</v>
      </c>
      <c r="K11" s="50">
        <v>24</v>
      </c>
      <c r="L11" s="51">
        <v>0</v>
      </c>
      <c r="M11" s="50"/>
      <c r="N11" s="51"/>
      <c r="O11" s="52"/>
      <c r="P11" s="53"/>
      <c r="Q11" s="50"/>
      <c r="R11" s="51"/>
      <c r="S11" s="52"/>
      <c r="T11" s="53"/>
      <c r="U11" s="50"/>
      <c r="V11" s="51"/>
      <c r="W11" s="94"/>
      <c r="X11" s="94"/>
      <c r="Y11" s="94"/>
      <c r="Z11" s="94"/>
      <c r="AA11" s="94"/>
      <c r="AB11" s="94"/>
      <c r="AC11" s="221" t="str">
        <f t="shared" si="0"/>
        <v/>
      </c>
      <c r="AD11" s="221" t="str">
        <f t="shared" si="1"/>
        <v/>
      </c>
      <c r="AE11" s="221" t="str">
        <f t="shared" si="2"/>
        <v/>
      </c>
      <c r="AF11" s="221" t="str">
        <f t="shared" si="3"/>
        <v/>
      </c>
      <c r="AG11" s="221" t="str">
        <f t="shared" si="4"/>
        <v/>
      </c>
      <c r="AH11" s="222" t="str">
        <f t="shared" si="5"/>
        <v/>
      </c>
      <c r="AI11" s="42">
        <f>IF(COUNT(B11:H11,I11,K11,M11,O11,Q11,S11,U11,#REF!)&gt;0,COUNT(B11:H11,I11,K11,M11,O11,Q11,S11,U11,#REF!),"")</f>
        <v>9</v>
      </c>
      <c r="AJ11" s="51">
        <f t="shared" si="6"/>
        <v>2</v>
      </c>
      <c r="AK11" s="216">
        <f t="shared" si="7"/>
        <v>26.111111111111111</v>
      </c>
      <c r="AL11" s="226">
        <f t="shared" si="8"/>
        <v>2</v>
      </c>
      <c r="AM11" s="46" t="str">
        <f t="shared" si="9"/>
        <v/>
      </c>
      <c r="AN11" s="47">
        <f t="shared" si="10"/>
        <v>2611346.111111111</v>
      </c>
      <c r="AO11" s="5" t="str">
        <f t="shared" si="11"/>
        <v/>
      </c>
      <c r="AP11" s="7" t="str">
        <f t="shared" si="12"/>
        <v/>
      </c>
      <c r="AR11"/>
    </row>
    <row r="12" spans="1:44" ht="18" customHeight="1" x14ac:dyDescent="0.4">
      <c r="A12" s="144" t="s">
        <v>184</v>
      </c>
      <c r="B12" s="48">
        <v>26</v>
      </c>
      <c r="C12" s="49">
        <v>27</v>
      </c>
      <c r="D12" s="48">
        <v>24</v>
      </c>
      <c r="E12" s="48">
        <v>22</v>
      </c>
      <c r="F12" s="48"/>
      <c r="G12" s="49"/>
      <c r="H12" s="48"/>
      <c r="I12" s="50"/>
      <c r="J12" s="51"/>
      <c r="K12" s="50"/>
      <c r="L12" s="51"/>
      <c r="M12" s="50">
        <v>28</v>
      </c>
      <c r="N12" s="51">
        <v>2</v>
      </c>
      <c r="O12" s="52"/>
      <c r="P12" s="53"/>
      <c r="Q12" s="50"/>
      <c r="R12" s="51"/>
      <c r="S12" s="52"/>
      <c r="T12" s="53"/>
      <c r="U12" s="50">
        <v>27</v>
      </c>
      <c r="V12" s="51">
        <v>2</v>
      </c>
      <c r="W12" s="95"/>
      <c r="X12" s="95"/>
      <c r="Y12" s="95"/>
      <c r="Z12" s="95"/>
      <c r="AA12" s="95"/>
      <c r="AB12" s="95"/>
      <c r="AC12" s="221" t="str">
        <f t="shared" si="0"/>
        <v/>
      </c>
      <c r="AD12" s="221" t="str">
        <f t="shared" si="1"/>
        <v/>
      </c>
      <c r="AE12" s="221" t="str">
        <f t="shared" si="2"/>
        <v/>
      </c>
      <c r="AF12" s="221" t="str">
        <f t="shared" si="3"/>
        <v/>
      </c>
      <c r="AG12" s="221" t="str">
        <f t="shared" si="4"/>
        <v/>
      </c>
      <c r="AH12" s="222" t="str">
        <f t="shared" si="5"/>
        <v/>
      </c>
      <c r="AI12" s="42">
        <f>IF(COUNT(B12:H12,I12,K12,M12,O12,Q12,S12,U12,#REF!)&gt;0,COUNT(B12:H12,I12,K12,M12,O12,Q12,S12,U12,#REF!),"")</f>
        <v>6</v>
      </c>
      <c r="AJ12" s="51">
        <f t="shared" si="6"/>
        <v>2</v>
      </c>
      <c r="AK12" s="216">
        <f t="shared" si="7"/>
        <v>25.666666666666668</v>
      </c>
      <c r="AL12" s="226">
        <f t="shared" si="8"/>
        <v>4</v>
      </c>
      <c r="AM12" s="46" t="str">
        <f t="shared" si="9"/>
        <v/>
      </c>
      <c r="AN12" s="47">
        <f t="shared" si="10"/>
        <v>2566820.666666667</v>
      </c>
      <c r="AO12" s="5">
        <f t="shared" si="11"/>
        <v>24.857142857142858</v>
      </c>
      <c r="AP12" s="7">
        <f t="shared" si="12"/>
        <v>0.8095238095238102</v>
      </c>
      <c r="AR12"/>
    </row>
    <row r="13" spans="1:44" ht="18" customHeight="1" x14ac:dyDescent="0.4">
      <c r="A13" s="142" t="s">
        <v>142</v>
      </c>
      <c r="B13" s="48">
        <v>25</v>
      </c>
      <c r="C13" s="55">
        <v>26</v>
      </c>
      <c r="D13" s="48"/>
      <c r="E13" s="48">
        <v>27</v>
      </c>
      <c r="F13" s="48">
        <v>25</v>
      </c>
      <c r="G13" s="49">
        <v>25</v>
      </c>
      <c r="H13" s="48"/>
      <c r="I13" s="50">
        <v>26</v>
      </c>
      <c r="J13" s="51">
        <v>1</v>
      </c>
      <c r="K13" s="50">
        <v>24</v>
      </c>
      <c r="L13" s="51">
        <v>0</v>
      </c>
      <c r="M13" s="50"/>
      <c r="N13" s="51"/>
      <c r="O13" s="52"/>
      <c r="P13" s="53"/>
      <c r="Q13" s="50"/>
      <c r="R13" s="51"/>
      <c r="S13" s="52">
        <v>25</v>
      </c>
      <c r="T13" s="53">
        <v>1</v>
      </c>
      <c r="U13" s="50"/>
      <c r="V13" s="51"/>
      <c r="W13" s="94"/>
      <c r="X13" s="94"/>
      <c r="Y13" s="94"/>
      <c r="Z13" s="94"/>
      <c r="AA13" s="94"/>
      <c r="AB13" s="94"/>
      <c r="AC13" s="221" t="str">
        <f t="shared" si="0"/>
        <v/>
      </c>
      <c r="AD13" s="221" t="str">
        <f t="shared" si="1"/>
        <v/>
      </c>
      <c r="AE13" s="221" t="str">
        <f t="shared" si="2"/>
        <v/>
      </c>
      <c r="AF13" s="221" t="str">
        <f t="shared" si="3"/>
        <v/>
      </c>
      <c r="AG13" s="221" t="str">
        <f t="shared" si="4"/>
        <v/>
      </c>
      <c r="AH13" s="222" t="str">
        <f t="shared" si="5"/>
        <v/>
      </c>
      <c r="AI13" s="42">
        <f>IF(COUNT(B13:H13,I13,K13,M13,O13,Q13,S13,U13,#REF!)&gt;0,COUNT(B13:H13,I13,K13,M13,O13,Q13,S13,U13,#REF!),"")</f>
        <v>8</v>
      </c>
      <c r="AJ13" s="51">
        <f t="shared" si="6"/>
        <v>3</v>
      </c>
      <c r="AK13" s="216">
        <f t="shared" si="7"/>
        <v>25.375</v>
      </c>
      <c r="AL13" s="226">
        <f t="shared" si="8"/>
        <v>2</v>
      </c>
      <c r="AM13" s="46" t="str">
        <f t="shared" si="9"/>
        <v/>
      </c>
      <c r="AN13" s="47">
        <f t="shared" si="10"/>
        <v>2537703</v>
      </c>
      <c r="AO13" s="5" t="str">
        <f t="shared" si="11"/>
        <v/>
      </c>
      <c r="AP13" s="7" t="str">
        <f t="shared" si="12"/>
        <v/>
      </c>
      <c r="AR13"/>
    </row>
    <row r="14" spans="1:44" ht="18" customHeight="1" x14ac:dyDescent="0.4">
      <c r="A14" s="144" t="s">
        <v>123</v>
      </c>
      <c r="B14" s="48"/>
      <c r="C14" s="55"/>
      <c r="D14" s="54"/>
      <c r="E14" s="54"/>
      <c r="F14" s="54">
        <v>27</v>
      </c>
      <c r="G14" s="55">
        <v>26</v>
      </c>
      <c r="H14" s="54">
        <v>26</v>
      </c>
      <c r="I14" s="56">
        <v>26</v>
      </c>
      <c r="J14" s="57">
        <v>1</v>
      </c>
      <c r="K14" s="56"/>
      <c r="L14" s="57"/>
      <c r="M14" s="56"/>
      <c r="N14" s="57"/>
      <c r="O14" s="58"/>
      <c r="P14" s="59"/>
      <c r="Q14" s="56">
        <v>25</v>
      </c>
      <c r="R14" s="57">
        <v>0</v>
      </c>
      <c r="S14" s="58">
        <v>21</v>
      </c>
      <c r="T14" s="59">
        <v>0</v>
      </c>
      <c r="U14" s="56">
        <v>25</v>
      </c>
      <c r="V14" s="57">
        <v>0</v>
      </c>
      <c r="W14" s="95"/>
      <c r="X14" s="95"/>
      <c r="Y14" s="95"/>
      <c r="Z14" s="95"/>
      <c r="AA14" s="95"/>
      <c r="AB14" s="95"/>
      <c r="AC14" s="221" t="str">
        <f t="shared" si="0"/>
        <v/>
      </c>
      <c r="AD14" s="221" t="str">
        <f t="shared" si="1"/>
        <v/>
      </c>
      <c r="AE14" s="221" t="str">
        <f t="shared" si="2"/>
        <v/>
      </c>
      <c r="AF14" s="221" t="str">
        <f t="shared" si="3"/>
        <v/>
      </c>
      <c r="AG14" s="221" t="str">
        <f t="shared" si="4"/>
        <v/>
      </c>
      <c r="AH14" s="222" t="str">
        <f t="shared" si="5"/>
        <v/>
      </c>
      <c r="AI14" s="42">
        <f>IF(COUNT(B14:H14,I14,K14,M14,O14,Q14,S14,U14,#REF!)&gt;0,COUNT(B14:H14,I14,K14,M14,O14,Q14,S14,U14,#REF!),"")</f>
        <v>7</v>
      </c>
      <c r="AJ14" s="51">
        <f t="shared" si="6"/>
        <v>4</v>
      </c>
      <c r="AK14" s="216">
        <f t="shared" si="7"/>
        <v>25.142857142857142</v>
      </c>
      <c r="AL14" s="226">
        <f t="shared" si="8"/>
        <v>1</v>
      </c>
      <c r="AM14" s="46" t="str">
        <f t="shared" si="9"/>
        <v/>
      </c>
      <c r="AN14" s="47">
        <f t="shared" si="10"/>
        <v>2514461.7142857141</v>
      </c>
      <c r="AO14" s="5" t="str">
        <f t="shared" si="11"/>
        <v/>
      </c>
      <c r="AP14" s="7" t="str">
        <f t="shared" si="12"/>
        <v/>
      </c>
      <c r="AR14"/>
    </row>
    <row r="15" spans="1:44" ht="18" customHeight="1" x14ac:dyDescent="0.4">
      <c r="A15" s="143" t="s">
        <v>190</v>
      </c>
      <c r="B15" s="48"/>
      <c r="C15" s="49"/>
      <c r="D15" s="54"/>
      <c r="E15" s="54"/>
      <c r="F15" s="54">
        <v>23</v>
      </c>
      <c r="G15" s="55">
        <v>22</v>
      </c>
      <c r="H15" s="54">
        <v>22</v>
      </c>
      <c r="I15" s="56"/>
      <c r="J15" s="57"/>
      <c r="K15" s="56">
        <v>25</v>
      </c>
      <c r="L15" s="57">
        <v>2</v>
      </c>
      <c r="M15" s="56"/>
      <c r="N15" s="57"/>
      <c r="O15" s="58">
        <v>24</v>
      </c>
      <c r="P15" s="59">
        <v>2</v>
      </c>
      <c r="Q15" s="56">
        <v>27</v>
      </c>
      <c r="R15" s="57">
        <v>2</v>
      </c>
      <c r="S15" s="58">
        <v>25</v>
      </c>
      <c r="T15" s="59">
        <v>2</v>
      </c>
      <c r="U15" s="56">
        <v>26</v>
      </c>
      <c r="V15" s="57">
        <v>2</v>
      </c>
      <c r="W15" s="95"/>
      <c r="X15" s="95"/>
      <c r="Y15" s="95"/>
      <c r="Z15" s="95"/>
      <c r="AA15" s="95"/>
      <c r="AB15" s="95"/>
      <c r="AC15" s="221" t="str">
        <f t="shared" si="0"/>
        <v/>
      </c>
      <c r="AD15" s="221" t="str">
        <f t="shared" si="1"/>
        <v/>
      </c>
      <c r="AE15" s="221" t="str">
        <f t="shared" si="2"/>
        <v/>
      </c>
      <c r="AF15" s="221" t="str">
        <f t="shared" si="3"/>
        <v/>
      </c>
      <c r="AG15" s="221" t="str">
        <f t="shared" si="4"/>
        <v/>
      </c>
      <c r="AH15" s="222" t="str">
        <f t="shared" si="5"/>
        <v/>
      </c>
      <c r="AI15" s="42">
        <f>IF(COUNT(B15:H15,I15,K15,M15,O15,Q15,S15,U15,#REF!)&gt;0,COUNT(B15:H15,I15,K15,M15,O15,Q15,S15,U15,#REF!),"")</f>
        <v>8</v>
      </c>
      <c r="AJ15" s="51">
        <f t="shared" si="6"/>
        <v>5</v>
      </c>
      <c r="AK15" s="216">
        <f t="shared" si="7"/>
        <v>24.25</v>
      </c>
      <c r="AL15" s="226">
        <f t="shared" si="8"/>
        <v>10</v>
      </c>
      <c r="AM15" s="46" t="str">
        <f t="shared" si="9"/>
        <v/>
      </c>
      <c r="AN15" s="47">
        <f t="shared" si="10"/>
        <v>2425194</v>
      </c>
      <c r="AO15" s="5" t="str">
        <f t="shared" si="11"/>
        <v/>
      </c>
      <c r="AP15" s="7" t="str">
        <f t="shared" si="12"/>
        <v/>
      </c>
      <c r="AR15"/>
    </row>
    <row r="16" spans="1:44" ht="18" customHeight="1" x14ac:dyDescent="0.4">
      <c r="A16" s="143" t="s">
        <v>235</v>
      </c>
      <c r="B16" s="48">
        <v>22</v>
      </c>
      <c r="C16" s="55">
        <v>26</v>
      </c>
      <c r="D16" s="48"/>
      <c r="E16" s="48"/>
      <c r="F16" s="48"/>
      <c r="G16" s="49"/>
      <c r="H16" s="48"/>
      <c r="I16" s="50"/>
      <c r="J16" s="51"/>
      <c r="K16" s="50"/>
      <c r="L16" s="51"/>
      <c r="M16" s="50"/>
      <c r="N16" s="51"/>
      <c r="O16" s="52"/>
      <c r="P16" s="53"/>
      <c r="Q16" s="50"/>
      <c r="R16" s="51"/>
      <c r="S16" s="52"/>
      <c r="T16" s="53"/>
      <c r="U16" s="50"/>
      <c r="V16" s="51"/>
      <c r="W16" s="94"/>
      <c r="X16" s="94"/>
      <c r="Y16" s="94"/>
      <c r="Z16" s="94"/>
      <c r="AA16" s="94"/>
      <c r="AB16" s="94"/>
      <c r="AC16" s="221" t="str">
        <f t="shared" si="0"/>
        <v/>
      </c>
      <c r="AD16" s="221" t="str">
        <f t="shared" si="1"/>
        <v/>
      </c>
      <c r="AE16" s="221" t="str">
        <f t="shared" si="2"/>
        <v/>
      </c>
      <c r="AF16" s="221" t="str">
        <f t="shared" si="3"/>
        <v/>
      </c>
      <c r="AG16" s="221" t="str">
        <f t="shared" si="4"/>
        <v/>
      </c>
      <c r="AH16" s="222" t="str">
        <f t="shared" si="5"/>
        <v/>
      </c>
      <c r="AI16" s="42">
        <f>IF(COUNT(B16:H16,I16,K16,M16,O16,Q16,S16,U16,#REF!)&gt;0,COUNT(B16:H16,I16,K16,M16,O16,Q16,S16,U16,#REF!),"")</f>
        <v>2</v>
      </c>
      <c r="AJ16" s="51" t="str">
        <f t="shared" si="6"/>
        <v/>
      </c>
      <c r="AK16" s="216">
        <f t="shared" si="7"/>
        <v>24</v>
      </c>
      <c r="AL16" s="226" t="str">
        <f t="shared" si="8"/>
        <v/>
      </c>
      <c r="AM16" s="46" t="str">
        <f t="shared" si="9"/>
        <v/>
      </c>
      <c r="AN16" s="47">
        <f t="shared" si="10"/>
        <v>2400048</v>
      </c>
      <c r="AO16" s="5" t="str">
        <f t="shared" si="11"/>
        <v/>
      </c>
      <c r="AP16" s="7" t="str">
        <f t="shared" si="12"/>
        <v/>
      </c>
      <c r="AR16"/>
    </row>
    <row r="17" spans="1:44" ht="18" customHeight="1" x14ac:dyDescent="0.4">
      <c r="A17" s="143" t="s">
        <v>217</v>
      </c>
      <c r="B17" s="48">
        <v>24</v>
      </c>
      <c r="C17" s="55"/>
      <c r="D17" s="48"/>
      <c r="E17" s="48"/>
      <c r="F17" s="48">
        <v>24</v>
      </c>
      <c r="G17" s="49"/>
      <c r="H17" s="48">
        <v>21</v>
      </c>
      <c r="I17" s="50"/>
      <c r="J17" s="51"/>
      <c r="K17" s="50">
        <v>24</v>
      </c>
      <c r="L17" s="51">
        <v>2</v>
      </c>
      <c r="M17" s="50"/>
      <c r="N17" s="51"/>
      <c r="O17" s="52">
        <v>27</v>
      </c>
      <c r="P17" s="53">
        <v>2</v>
      </c>
      <c r="Q17" s="50">
        <v>24</v>
      </c>
      <c r="R17" s="51">
        <v>2</v>
      </c>
      <c r="S17" s="52">
        <v>23</v>
      </c>
      <c r="T17" s="53">
        <v>0</v>
      </c>
      <c r="U17" s="50">
        <v>22</v>
      </c>
      <c r="V17" s="51">
        <v>0</v>
      </c>
      <c r="W17" s="94"/>
      <c r="X17" s="94"/>
      <c r="Y17" s="94"/>
      <c r="Z17" s="94"/>
      <c r="AA17" s="94"/>
      <c r="AB17" s="94"/>
      <c r="AC17" s="221" t="str">
        <f t="shared" si="0"/>
        <v/>
      </c>
      <c r="AD17" s="221" t="str">
        <f t="shared" si="1"/>
        <v/>
      </c>
      <c r="AE17" s="221" t="str">
        <f t="shared" si="2"/>
        <v/>
      </c>
      <c r="AF17" s="221" t="str">
        <f t="shared" si="3"/>
        <v/>
      </c>
      <c r="AG17" s="221" t="str">
        <f t="shared" si="4"/>
        <v/>
      </c>
      <c r="AH17" s="222" t="str">
        <f t="shared" si="5"/>
        <v/>
      </c>
      <c r="AI17" s="42">
        <f>IF(COUNT(B17:H17,I17,K17,M17,O17,Q17,S17,U17,#REF!)&gt;0,COUNT(B17:H17,I17,K17,M17,O17,Q17,S17,U17,#REF!),"")</f>
        <v>8</v>
      </c>
      <c r="AJ17" s="51">
        <f t="shared" si="6"/>
        <v>5</v>
      </c>
      <c r="AK17" s="216">
        <f t="shared" si="7"/>
        <v>23.625</v>
      </c>
      <c r="AL17" s="226">
        <f t="shared" si="8"/>
        <v>6</v>
      </c>
      <c r="AM17" s="46" t="str">
        <f t="shared" si="9"/>
        <v/>
      </c>
      <c r="AN17" s="47">
        <f t="shared" si="10"/>
        <v>2362689</v>
      </c>
      <c r="AO17" s="5" t="str">
        <f t="shared" si="11"/>
        <v/>
      </c>
      <c r="AP17" s="7" t="str">
        <f t="shared" si="12"/>
        <v/>
      </c>
      <c r="AR17"/>
    </row>
    <row r="18" spans="1:44" ht="18" customHeight="1" x14ac:dyDescent="0.4">
      <c r="A18" s="143" t="s">
        <v>68</v>
      </c>
      <c r="B18" s="48"/>
      <c r="C18" s="55"/>
      <c r="D18" s="48"/>
      <c r="E18" s="48"/>
      <c r="F18" s="48"/>
      <c r="G18" s="49">
        <v>22</v>
      </c>
      <c r="H18" s="48"/>
      <c r="I18" s="50">
        <v>28</v>
      </c>
      <c r="J18" s="51">
        <v>2</v>
      </c>
      <c r="K18" s="50">
        <v>20</v>
      </c>
      <c r="L18" s="51">
        <v>0</v>
      </c>
      <c r="M18" s="50">
        <v>23</v>
      </c>
      <c r="N18" s="51">
        <v>0</v>
      </c>
      <c r="O18" s="52">
        <v>21</v>
      </c>
      <c r="P18" s="53">
        <v>0</v>
      </c>
      <c r="Q18" s="50">
        <v>19</v>
      </c>
      <c r="R18" s="51">
        <v>0</v>
      </c>
      <c r="S18" s="52"/>
      <c r="T18" s="53"/>
      <c r="U18" s="50"/>
      <c r="V18" s="51"/>
      <c r="W18" s="94"/>
      <c r="X18" s="94"/>
      <c r="Y18" s="94"/>
      <c r="Z18" s="94"/>
      <c r="AA18" s="94"/>
      <c r="AB18" s="94"/>
      <c r="AC18" s="221" t="str">
        <f t="shared" si="0"/>
        <v/>
      </c>
      <c r="AD18" s="221" t="str">
        <f t="shared" si="1"/>
        <v/>
      </c>
      <c r="AE18" s="221" t="str">
        <f t="shared" si="2"/>
        <v/>
      </c>
      <c r="AF18" s="221" t="str">
        <f t="shared" si="3"/>
        <v/>
      </c>
      <c r="AG18" s="221" t="str">
        <f t="shared" si="4"/>
        <v/>
      </c>
      <c r="AH18" s="222" t="str">
        <f t="shared" si="5"/>
        <v/>
      </c>
      <c r="AI18" s="42">
        <f>IF(COUNT(B18:H18,I18,K18,M18,O18,Q18,S18,U18,#REF!)&gt;0,COUNT(B18:H18,I18,K18,M18,O18,Q18,S18,U18,#REF!),"")</f>
        <v>6</v>
      </c>
      <c r="AJ18" s="51">
        <f t="shared" si="6"/>
        <v>5</v>
      </c>
      <c r="AK18" s="216">
        <f t="shared" si="7"/>
        <v>22.166666666666668</v>
      </c>
      <c r="AL18" s="226">
        <f t="shared" si="8"/>
        <v>2</v>
      </c>
      <c r="AM18" s="46" t="str">
        <f t="shared" si="9"/>
        <v/>
      </c>
      <c r="AN18" s="47">
        <f t="shared" si="10"/>
        <v>2216799.666666667</v>
      </c>
      <c r="AO18" s="5">
        <f t="shared" si="11"/>
        <v>23.066666666666666</v>
      </c>
      <c r="AP18" s="7">
        <f t="shared" si="12"/>
        <v>-0.89999999999999858</v>
      </c>
      <c r="AR18"/>
    </row>
    <row r="19" spans="1:44" ht="18" customHeight="1" x14ac:dyDescent="0.4">
      <c r="A19" s="143"/>
      <c r="B19" s="48"/>
      <c r="C19" s="55"/>
      <c r="D19" s="54"/>
      <c r="E19" s="54"/>
      <c r="F19" s="54"/>
      <c r="G19" s="55"/>
      <c r="H19" s="54"/>
      <c r="I19" s="56"/>
      <c r="J19" s="57"/>
      <c r="K19" s="56"/>
      <c r="L19" s="57"/>
      <c r="M19" s="56"/>
      <c r="N19" s="57"/>
      <c r="O19" s="58"/>
      <c r="P19" s="59"/>
      <c r="Q19" s="56"/>
      <c r="R19" s="57"/>
      <c r="S19" s="58"/>
      <c r="T19" s="59"/>
      <c r="U19" s="56"/>
      <c r="V19" s="57"/>
      <c r="W19" s="95"/>
      <c r="X19" s="95"/>
      <c r="Y19" s="95"/>
      <c r="Z19" s="95"/>
      <c r="AA19" s="95"/>
      <c r="AB19" s="95"/>
      <c r="AC19" s="221" t="str">
        <f t="shared" ref="AC19:AH22" si="13">IF(W19&gt;0,INT(W19),"")</f>
        <v/>
      </c>
      <c r="AD19" s="221" t="str">
        <f t="shared" si="13"/>
        <v/>
      </c>
      <c r="AE19" s="221" t="str">
        <f t="shared" si="13"/>
        <v/>
      </c>
      <c r="AF19" s="221" t="str">
        <f t="shared" si="13"/>
        <v/>
      </c>
      <c r="AG19" s="221" t="str">
        <f t="shared" si="13"/>
        <v/>
      </c>
      <c r="AH19" s="222" t="str">
        <f t="shared" si="13"/>
        <v/>
      </c>
      <c r="AI19" s="42" t="str">
        <f>IF(COUNT(B19:H19,I19,K19,M19,O19,Q19,S19,U19,#REF!)&gt;0,COUNT(B19:H19,I19,K19,M19,O19,Q19,S19,U19,#REF!),"")</f>
        <v/>
      </c>
      <c r="AJ19" s="51" t="str">
        <f t="shared" ref="AJ19:AJ22" si="14">IF(COUNT(J19,L19,N19,P19,R19,T19,V19)&gt;0,COUNT(J19,L19,N19,P19,R19,T19,V19),"")</f>
        <v/>
      </c>
      <c r="AK19" s="216" t="str">
        <f t="shared" ref="AK19:AK22" si="15">IF(COUNT(B19:AB19)&gt;0,AVERAGE(B19:H19,I19,K19,M19,O19,Q19,S19,U19,AC19:AH19),"")</f>
        <v/>
      </c>
      <c r="AL19" s="226" t="str">
        <f t="shared" ref="AL19:AL22" si="16">IF(COUNT(J19,L19,N19,P19,R19,T19,V19),SUM(J19,L19,N19,P19,R19,T19,V19),"")</f>
        <v/>
      </c>
      <c r="AM19" s="46" t="str">
        <f t="shared" ref="AM19:AM22" si="17">IF(COUNTIF(B19:AB19,"&gt;=30")&gt;0,COUNTIF(B19:AB19,"&gt;=30"),"")</f>
        <v/>
      </c>
      <c r="AN19" s="47">
        <f t="shared" ref="AN19:AN22" si="18">IF(AI19&lt;&gt;"",IF(OR((B$37+B$39)&lt;10,AI19&gt;=(B$37+B$39)*0.75),200000,100000)*AK19+SUM(U19,S19,Q19,O19,M19,K19,I19,B19:H19,AC19:AH19),0)</f>
        <v>0</v>
      </c>
      <c r="AO19" s="5" t="str">
        <f t="shared" ref="AO19:AO22" si="19">IF(COUNTBLANK(A19)=0,IF(VLOOKUP(A19,LastSeason,1,TRUE)=A19,VLOOKUP(A19,LastSeason,2,FALSE),""),"")</f>
        <v/>
      </c>
      <c r="AP19" s="7" t="str">
        <f t="shared" ref="AP19:AP22" si="20">IF(AND(AO19&lt;&gt;"",AK19&lt;&gt;""),AK19-AO19,"")</f>
        <v/>
      </c>
      <c r="AR19"/>
    </row>
    <row r="20" spans="1:44" ht="18" customHeight="1" x14ac:dyDescent="0.4">
      <c r="A20" s="145"/>
      <c r="B20" s="48"/>
      <c r="C20" s="55"/>
      <c r="D20" s="54"/>
      <c r="E20" s="54"/>
      <c r="F20" s="54"/>
      <c r="G20" s="55"/>
      <c r="H20" s="54"/>
      <c r="I20" s="56"/>
      <c r="J20" s="57"/>
      <c r="K20" s="56"/>
      <c r="L20" s="57"/>
      <c r="M20" s="56"/>
      <c r="N20" s="57"/>
      <c r="O20" s="58"/>
      <c r="P20" s="59"/>
      <c r="Q20" s="56"/>
      <c r="R20" s="57"/>
      <c r="S20" s="58"/>
      <c r="T20" s="59"/>
      <c r="U20" s="56"/>
      <c r="V20" s="57"/>
      <c r="W20" s="95"/>
      <c r="X20" s="95"/>
      <c r="Y20" s="95"/>
      <c r="Z20" s="95"/>
      <c r="AA20" s="95"/>
      <c r="AB20" s="95"/>
      <c r="AC20" s="221" t="str">
        <f t="shared" si="13"/>
        <v/>
      </c>
      <c r="AD20" s="221" t="str">
        <f t="shared" si="13"/>
        <v/>
      </c>
      <c r="AE20" s="221" t="str">
        <f t="shared" si="13"/>
        <v/>
      </c>
      <c r="AF20" s="221" t="str">
        <f t="shared" si="13"/>
        <v/>
      </c>
      <c r="AG20" s="221" t="str">
        <f t="shared" si="13"/>
        <v/>
      </c>
      <c r="AH20" s="222" t="str">
        <f t="shared" si="13"/>
        <v/>
      </c>
      <c r="AI20" s="42" t="str">
        <f>IF(COUNT(B20:H20,I20,K20,M20,O20,Q20,S20,U20,#REF!)&gt;0,COUNT(B20:H20,I20,K20,M20,O20,Q20,S20,U20,#REF!),"")</f>
        <v/>
      </c>
      <c r="AJ20" s="51" t="str">
        <f t="shared" si="14"/>
        <v/>
      </c>
      <c r="AK20" s="216" t="str">
        <f t="shared" si="15"/>
        <v/>
      </c>
      <c r="AL20" s="226" t="str">
        <f t="shared" si="16"/>
        <v/>
      </c>
      <c r="AM20" s="46" t="str">
        <f t="shared" si="17"/>
        <v/>
      </c>
      <c r="AN20" s="47">
        <f t="shared" si="18"/>
        <v>0</v>
      </c>
      <c r="AO20" s="5" t="str">
        <f t="shared" si="19"/>
        <v/>
      </c>
      <c r="AP20" s="7" t="str">
        <f t="shared" si="20"/>
        <v/>
      </c>
      <c r="AR20"/>
    </row>
    <row r="21" spans="1:44" ht="18" customHeight="1" x14ac:dyDescent="0.4">
      <c r="A21" s="145"/>
      <c r="B21" s="48"/>
      <c r="C21" s="55"/>
      <c r="D21" s="54"/>
      <c r="E21" s="54"/>
      <c r="F21" s="54"/>
      <c r="G21" s="55"/>
      <c r="H21" s="54"/>
      <c r="I21" s="56"/>
      <c r="J21" s="57"/>
      <c r="K21" s="56"/>
      <c r="L21" s="57"/>
      <c r="M21" s="56"/>
      <c r="N21" s="57"/>
      <c r="O21" s="58"/>
      <c r="P21" s="59"/>
      <c r="Q21" s="56"/>
      <c r="R21" s="57"/>
      <c r="S21" s="58"/>
      <c r="T21" s="59"/>
      <c r="U21" s="56"/>
      <c r="V21" s="57"/>
      <c r="W21" s="95"/>
      <c r="X21" s="95"/>
      <c r="Y21" s="95"/>
      <c r="Z21" s="95"/>
      <c r="AA21" s="95"/>
      <c r="AB21" s="95"/>
      <c r="AC21" s="221" t="str">
        <f t="shared" si="13"/>
        <v/>
      </c>
      <c r="AD21" s="221" t="str">
        <f t="shared" si="13"/>
        <v/>
      </c>
      <c r="AE21" s="221" t="str">
        <f t="shared" si="13"/>
        <v/>
      </c>
      <c r="AF21" s="221" t="str">
        <f t="shared" si="13"/>
        <v/>
      </c>
      <c r="AG21" s="221" t="str">
        <f t="shared" si="13"/>
        <v/>
      </c>
      <c r="AH21" s="222" t="str">
        <f t="shared" si="13"/>
        <v/>
      </c>
      <c r="AI21" s="42" t="str">
        <f>IF(COUNT(B21:H21,I21,K21,M21,O21,Q21,S21,U21,#REF!)&gt;0,COUNT(B21:H21,I21,K21,M21,O21,Q21,S21,U21,#REF!),"")</f>
        <v/>
      </c>
      <c r="AJ21" s="51" t="str">
        <f t="shared" si="14"/>
        <v/>
      </c>
      <c r="AK21" s="216" t="str">
        <f t="shared" si="15"/>
        <v/>
      </c>
      <c r="AL21" s="226" t="str">
        <f t="shared" si="16"/>
        <v/>
      </c>
      <c r="AM21" s="46" t="str">
        <f t="shared" si="17"/>
        <v/>
      </c>
      <c r="AN21" s="47">
        <f t="shared" si="18"/>
        <v>0</v>
      </c>
      <c r="AO21" s="5" t="str">
        <f t="shared" si="19"/>
        <v/>
      </c>
      <c r="AP21" s="7" t="str">
        <f t="shared" si="20"/>
        <v/>
      </c>
      <c r="AR21"/>
    </row>
    <row r="22" spans="1:44" ht="18" customHeight="1" thickBot="1" x14ac:dyDescent="0.45">
      <c r="A22" s="146"/>
      <c r="B22" s="147"/>
      <c r="C22" s="148"/>
      <c r="D22" s="60"/>
      <c r="E22" s="60"/>
      <c r="F22" s="60"/>
      <c r="G22" s="61"/>
      <c r="H22" s="60"/>
      <c r="I22" s="62"/>
      <c r="J22" s="63"/>
      <c r="K22" s="62"/>
      <c r="L22" s="63"/>
      <c r="M22" s="62"/>
      <c r="N22" s="63"/>
      <c r="O22" s="64"/>
      <c r="P22" s="65"/>
      <c r="Q22" s="62"/>
      <c r="R22" s="63"/>
      <c r="S22" s="64"/>
      <c r="T22" s="65"/>
      <c r="U22" s="62"/>
      <c r="V22" s="63"/>
      <c r="W22" s="97"/>
      <c r="X22" s="97"/>
      <c r="Y22" s="97"/>
      <c r="Z22" s="97"/>
      <c r="AA22" s="97"/>
      <c r="AB22" s="97"/>
      <c r="AC22" s="223" t="str">
        <f t="shared" si="13"/>
        <v/>
      </c>
      <c r="AD22" s="223" t="str">
        <f t="shared" si="13"/>
        <v/>
      </c>
      <c r="AE22" s="223" t="str">
        <f t="shared" si="13"/>
        <v/>
      </c>
      <c r="AF22" s="223" t="str">
        <f t="shared" si="13"/>
        <v/>
      </c>
      <c r="AG22" s="223" t="str">
        <f t="shared" si="13"/>
        <v/>
      </c>
      <c r="AH22" s="224" t="str">
        <f t="shared" si="13"/>
        <v/>
      </c>
      <c r="AI22" s="225" t="str">
        <f>IF(COUNT(B22:H22,I22,K22,M22,O22,Q22,S22,U22,#REF!)&gt;0,COUNT(B22:H22,I22,K22,M22,O22,Q22,S22,U22,#REF!),"")</f>
        <v/>
      </c>
      <c r="AJ22" s="66" t="str">
        <f t="shared" si="14"/>
        <v/>
      </c>
      <c r="AK22" s="227" t="str">
        <f t="shared" si="15"/>
        <v/>
      </c>
      <c r="AL22" s="228" t="str">
        <f t="shared" si="16"/>
        <v/>
      </c>
      <c r="AM22" s="149" t="str">
        <f t="shared" si="17"/>
        <v/>
      </c>
      <c r="AN22" s="47">
        <f t="shared" si="18"/>
        <v>0</v>
      </c>
      <c r="AO22" s="5" t="str">
        <f t="shared" si="19"/>
        <v/>
      </c>
      <c r="AP22" s="7" t="str">
        <f t="shared" si="20"/>
        <v/>
      </c>
      <c r="AR22"/>
    </row>
    <row r="23" spans="1:44" ht="18" customHeight="1" x14ac:dyDescent="0.4">
      <c r="A23" s="83" t="s">
        <v>231</v>
      </c>
      <c r="B23" s="150">
        <v>184</v>
      </c>
      <c r="C23" s="151">
        <v>190</v>
      </c>
      <c r="D23" s="150">
        <v>180</v>
      </c>
      <c r="E23" s="150">
        <v>192</v>
      </c>
      <c r="F23" s="150">
        <v>193</v>
      </c>
      <c r="G23" s="151">
        <v>190</v>
      </c>
      <c r="H23" s="150">
        <v>192</v>
      </c>
      <c r="I23" s="152">
        <v>199</v>
      </c>
      <c r="J23" s="153">
        <v>12</v>
      </c>
      <c r="K23" s="152">
        <v>184</v>
      </c>
      <c r="L23" s="153">
        <v>7</v>
      </c>
      <c r="M23" s="152">
        <v>192</v>
      </c>
      <c r="N23" s="153">
        <v>11</v>
      </c>
      <c r="O23" s="154">
        <v>190</v>
      </c>
      <c r="P23" s="155">
        <v>10</v>
      </c>
      <c r="Q23" s="152">
        <v>195</v>
      </c>
      <c r="R23" s="153">
        <v>13</v>
      </c>
      <c r="S23" s="154">
        <v>192</v>
      </c>
      <c r="T23" s="155">
        <v>12</v>
      </c>
      <c r="U23" s="152">
        <v>197</v>
      </c>
      <c r="V23" s="153">
        <v>13</v>
      </c>
      <c r="W23" s="156"/>
      <c r="X23" s="157"/>
      <c r="Y23" s="156"/>
      <c r="Z23" s="157"/>
      <c r="AA23" s="156"/>
      <c r="AB23" s="156"/>
      <c r="AC23" s="212"/>
      <c r="AD23" s="212"/>
      <c r="AE23" s="212"/>
      <c r="AF23" s="212"/>
      <c r="AG23" s="212"/>
      <c r="AH23" s="212"/>
      <c r="AI23" s="68"/>
      <c r="AJ23" s="68"/>
      <c r="AK23" s="69"/>
      <c r="AL23" s="69"/>
      <c r="AM23" s="70"/>
      <c r="AN23" s="39"/>
      <c r="AO23" s="206"/>
      <c r="AP23" s="5"/>
      <c r="AR23"/>
    </row>
    <row r="24" spans="1:44" ht="18" customHeight="1" x14ac:dyDescent="0.4">
      <c r="A24" s="79" t="s">
        <v>232</v>
      </c>
      <c r="B24" s="158">
        <v>190</v>
      </c>
      <c r="C24" s="159">
        <v>200</v>
      </c>
      <c r="D24" s="158">
        <v>194</v>
      </c>
      <c r="E24" s="158">
        <v>177</v>
      </c>
      <c r="F24" s="158">
        <v>184</v>
      </c>
      <c r="G24" s="159">
        <v>190</v>
      </c>
      <c r="H24" s="158">
        <v>185</v>
      </c>
      <c r="I24" s="160">
        <v>195</v>
      </c>
      <c r="J24" s="161">
        <v>12</v>
      </c>
      <c r="K24" s="160">
        <v>199</v>
      </c>
      <c r="L24" s="161">
        <v>12</v>
      </c>
      <c r="M24" s="160">
        <v>204</v>
      </c>
      <c r="N24" s="161">
        <v>12</v>
      </c>
      <c r="O24" s="162">
        <v>197</v>
      </c>
      <c r="P24" s="163">
        <v>11</v>
      </c>
      <c r="Q24" s="160">
        <v>195</v>
      </c>
      <c r="R24" s="161">
        <v>12</v>
      </c>
      <c r="S24" s="162">
        <v>191</v>
      </c>
      <c r="T24" s="163">
        <v>10</v>
      </c>
      <c r="U24" s="160">
        <v>190</v>
      </c>
      <c r="V24" s="161">
        <v>14</v>
      </c>
      <c r="W24" s="164"/>
      <c r="X24" s="165"/>
      <c r="Y24" s="164"/>
      <c r="Z24" s="165"/>
      <c r="AA24" s="164"/>
      <c r="AB24" s="164"/>
      <c r="AC24" s="212"/>
      <c r="AD24" s="212"/>
      <c r="AE24" s="212"/>
      <c r="AF24" s="212"/>
      <c r="AG24" s="212"/>
      <c r="AH24" s="212"/>
      <c r="AI24" s="68"/>
      <c r="AJ24" s="68"/>
      <c r="AK24" s="69"/>
      <c r="AL24" s="69"/>
      <c r="AM24" s="70"/>
      <c r="AN24" s="39"/>
      <c r="AO24" s="206"/>
      <c r="AP24" s="5"/>
      <c r="AR24"/>
    </row>
    <row r="25" spans="1:44" ht="18" customHeight="1" thickBot="1" x14ac:dyDescent="0.45">
      <c r="A25" s="73" t="s">
        <v>21</v>
      </c>
      <c r="B25" s="67" t="str">
        <f t="shared" ref="B25:AB25" si="21">IF(B23&gt;B24,"W",IF(B23&lt;B24,"L",IF(B23&gt;0,"D"," ")))</f>
        <v>L</v>
      </c>
      <c r="C25" s="67" t="str">
        <f t="shared" si="21"/>
        <v>L</v>
      </c>
      <c r="D25" s="67" t="str">
        <f t="shared" si="21"/>
        <v>L</v>
      </c>
      <c r="E25" s="67" t="str">
        <f t="shared" si="21"/>
        <v>W</v>
      </c>
      <c r="F25" s="67" t="str">
        <f t="shared" si="21"/>
        <v>W</v>
      </c>
      <c r="G25" s="67" t="str">
        <f t="shared" si="21"/>
        <v>D</v>
      </c>
      <c r="H25" s="67" t="str">
        <f t="shared" si="21"/>
        <v>W</v>
      </c>
      <c r="I25" s="74" t="str">
        <f t="shared" si="21"/>
        <v>W</v>
      </c>
      <c r="J25" s="75" t="str">
        <f t="shared" si="21"/>
        <v>D</v>
      </c>
      <c r="K25" s="74" t="str">
        <f t="shared" si="21"/>
        <v>L</v>
      </c>
      <c r="L25" s="75" t="str">
        <f t="shared" si="21"/>
        <v>L</v>
      </c>
      <c r="M25" s="74" t="str">
        <f t="shared" si="21"/>
        <v>L</v>
      </c>
      <c r="N25" s="75" t="str">
        <f t="shared" si="21"/>
        <v>L</v>
      </c>
      <c r="O25" s="74" t="str">
        <f t="shared" si="21"/>
        <v>L</v>
      </c>
      <c r="P25" s="75" t="str">
        <f t="shared" si="21"/>
        <v>L</v>
      </c>
      <c r="Q25" s="74" t="str">
        <f t="shared" si="21"/>
        <v>D</v>
      </c>
      <c r="R25" s="75" t="str">
        <f t="shared" si="21"/>
        <v>W</v>
      </c>
      <c r="S25" s="74" t="str">
        <f t="shared" si="21"/>
        <v>W</v>
      </c>
      <c r="T25" s="75" t="str">
        <f t="shared" si="21"/>
        <v>W</v>
      </c>
      <c r="U25" s="74" t="str">
        <f t="shared" si="21"/>
        <v>W</v>
      </c>
      <c r="V25" s="75" t="str">
        <f t="shared" si="21"/>
        <v>L</v>
      </c>
      <c r="W25" s="67" t="str">
        <f t="shared" si="21"/>
        <v xml:space="preserve"> </v>
      </c>
      <c r="X25" s="207" t="str">
        <f t="shared" si="21"/>
        <v xml:space="preserve"> </v>
      </c>
      <c r="Y25" s="67"/>
      <c r="Z25" s="208"/>
      <c r="AA25" s="67" t="str">
        <f t="shared" si="21"/>
        <v xml:space="preserve"> </v>
      </c>
      <c r="AB25" s="67" t="str">
        <f t="shared" si="21"/>
        <v xml:space="preserve"> </v>
      </c>
      <c r="AC25" s="68"/>
      <c r="AD25" s="68"/>
      <c r="AE25" s="68"/>
      <c r="AF25" s="68"/>
      <c r="AG25" s="68"/>
      <c r="AH25" s="68"/>
      <c r="AI25" s="12"/>
      <c r="AJ25" s="12"/>
      <c r="AK25" s="12"/>
      <c r="AL25" s="9"/>
      <c r="AM25" s="9"/>
      <c r="AN25"/>
      <c r="AO25" s="206"/>
      <c r="AP25" s="5"/>
      <c r="AR25"/>
    </row>
    <row r="26" spans="1:44" ht="100" customHeight="1" x14ac:dyDescent="0.4">
      <c r="A26" s="84" t="s">
        <v>22</v>
      </c>
      <c r="B26" s="35" t="s">
        <v>139</v>
      </c>
      <c r="C26" s="86" t="s">
        <v>10</v>
      </c>
      <c r="D26" s="35" t="s">
        <v>106</v>
      </c>
      <c r="E26" s="86" t="s">
        <v>11</v>
      </c>
      <c r="F26" s="35" t="s">
        <v>9</v>
      </c>
      <c r="G26" s="86" t="s">
        <v>7</v>
      </c>
      <c r="H26" s="35" t="s">
        <v>8</v>
      </c>
      <c r="I26" s="253" t="s">
        <v>139</v>
      </c>
      <c r="J26" s="254"/>
      <c r="K26" s="253" t="s">
        <v>10</v>
      </c>
      <c r="L26" s="254"/>
      <c r="M26" s="253" t="s">
        <v>106</v>
      </c>
      <c r="N26" s="254"/>
      <c r="O26" s="253" t="s">
        <v>146</v>
      </c>
      <c r="P26" s="254"/>
      <c r="Q26" s="253" t="s">
        <v>9</v>
      </c>
      <c r="R26" s="254"/>
      <c r="S26" s="253" t="s">
        <v>7</v>
      </c>
      <c r="T26" s="254"/>
      <c r="U26" s="253" t="s">
        <v>8</v>
      </c>
      <c r="V26" s="254"/>
      <c r="W26" s="35"/>
      <c r="X26" s="86"/>
      <c r="Y26" s="35"/>
      <c r="Z26" s="86"/>
      <c r="AA26" s="35"/>
      <c r="AB26" s="35"/>
      <c r="AC26" s="213"/>
      <c r="AD26" s="213"/>
      <c r="AE26" s="213"/>
      <c r="AF26" s="213"/>
      <c r="AG26" s="213"/>
      <c r="AH26" s="213"/>
      <c r="AI26" s="36"/>
      <c r="AJ26" s="36"/>
      <c r="AK26" s="12"/>
      <c r="AL26" s="9"/>
      <c r="AM26" s="9"/>
      <c r="AN26"/>
      <c r="AO26" s="206"/>
      <c r="AP26" s="5"/>
      <c r="AR26"/>
    </row>
    <row r="27" spans="1:44" ht="18" customHeight="1" thickBot="1" x14ac:dyDescent="0.45">
      <c r="A27" s="71" t="s">
        <v>23</v>
      </c>
      <c r="B27" s="67" t="s">
        <v>212</v>
      </c>
      <c r="C27" s="72" t="s">
        <v>230</v>
      </c>
      <c r="D27" s="67" t="s">
        <v>212</v>
      </c>
      <c r="E27" s="72" t="s">
        <v>230</v>
      </c>
      <c r="F27" s="67" t="s">
        <v>212</v>
      </c>
      <c r="G27" s="72" t="s">
        <v>212</v>
      </c>
      <c r="H27" s="67" t="s">
        <v>230</v>
      </c>
      <c r="I27" s="240" t="s">
        <v>230</v>
      </c>
      <c r="J27" s="241"/>
      <c r="K27" s="240" t="s">
        <v>212</v>
      </c>
      <c r="L27" s="241"/>
      <c r="M27" s="240" t="s">
        <v>230</v>
      </c>
      <c r="N27" s="241"/>
      <c r="O27" s="240" t="s">
        <v>212</v>
      </c>
      <c r="P27" s="241"/>
      <c r="Q27" s="240" t="s">
        <v>230</v>
      </c>
      <c r="R27" s="241"/>
      <c r="S27" s="240" t="s">
        <v>230</v>
      </c>
      <c r="T27" s="241"/>
      <c r="U27" s="240" t="s">
        <v>212</v>
      </c>
      <c r="V27" s="241"/>
      <c r="W27" s="67"/>
      <c r="X27" s="72"/>
      <c r="Y27" s="67"/>
      <c r="Z27" s="72"/>
      <c r="AA27" s="67"/>
      <c r="AB27" s="67"/>
      <c r="AC27" s="68"/>
      <c r="AD27" s="68"/>
      <c r="AE27" s="68"/>
      <c r="AF27" s="68"/>
      <c r="AG27" s="68"/>
      <c r="AH27" s="68"/>
      <c r="AI27" s="12"/>
      <c r="AJ27" s="12"/>
      <c r="AK27" s="12"/>
      <c r="AL27" s="9"/>
      <c r="AM27" s="9"/>
      <c r="AN27"/>
      <c r="AO27" s="206"/>
      <c r="AP27" s="5"/>
      <c r="AR27"/>
    </row>
    <row r="28" spans="1:44" ht="42" customHeight="1" thickBot="1" x14ac:dyDescent="0.45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42"/>
      <c r="X28" s="242"/>
      <c r="Y28" s="242"/>
      <c r="Z28" s="242"/>
      <c r="AA28" s="242"/>
      <c r="AB28" s="242"/>
      <c r="AC28" s="214"/>
      <c r="AD28" s="214"/>
      <c r="AE28" s="214"/>
      <c r="AF28" s="214"/>
      <c r="AG28" s="214"/>
      <c r="AH28" s="214"/>
      <c r="AI28" s="206"/>
      <c r="AJ28" s="206"/>
      <c r="AK28" s="206"/>
      <c r="AL28" s="206"/>
      <c r="AM28" s="206"/>
    </row>
    <row r="29" spans="1:44" ht="12.75" hidden="1" customHeight="1" x14ac:dyDescent="0.4">
      <c r="A29" t="s">
        <v>239</v>
      </c>
      <c r="B29" s="10">
        <f>IF(B25="W",1,0)</f>
        <v>0</v>
      </c>
      <c r="C29" s="10">
        <f t="shared" ref="C29:H29" si="22">IF(C25="W",1,0)</f>
        <v>0</v>
      </c>
      <c r="D29" s="10">
        <f t="shared" si="22"/>
        <v>0</v>
      </c>
      <c r="E29" s="10">
        <f t="shared" si="22"/>
        <v>1</v>
      </c>
      <c r="F29" s="10">
        <f t="shared" si="22"/>
        <v>1</v>
      </c>
      <c r="G29" s="10">
        <f t="shared" si="22"/>
        <v>0</v>
      </c>
      <c r="H29" s="10">
        <f t="shared" si="22"/>
        <v>1</v>
      </c>
      <c r="I29" s="10">
        <f>IF(I25="W",1,0)</f>
        <v>1</v>
      </c>
      <c r="J29" s="10"/>
      <c r="K29" s="10">
        <f>IF(K25="W",1,0)</f>
        <v>0</v>
      </c>
      <c r="L29" s="10"/>
      <c r="M29" s="10">
        <f>IF(M25="W",1,0)</f>
        <v>0</v>
      </c>
      <c r="N29" s="10"/>
      <c r="O29" s="10">
        <f>IF(O25="W",1,0)</f>
        <v>0</v>
      </c>
      <c r="P29" s="10"/>
      <c r="Q29" s="10">
        <f>IF(Q25="W",1,0)</f>
        <v>0</v>
      </c>
      <c r="R29" s="10"/>
      <c r="S29" s="10">
        <f>IF(S25="W",1,0)</f>
        <v>1</v>
      </c>
      <c r="T29" s="10"/>
      <c r="U29" s="10">
        <f>IF(U25="W",1,0)</f>
        <v>1</v>
      </c>
      <c r="V29" s="10"/>
      <c r="W29" s="10">
        <f>IF(W25="W",1,0)</f>
        <v>0</v>
      </c>
      <c r="X29" s="10">
        <f t="shared" ref="X29:AB29" si="23">IF(X25="W",1,0)</f>
        <v>0</v>
      </c>
      <c r="Y29" s="10">
        <f t="shared" si="23"/>
        <v>0</v>
      </c>
      <c r="Z29" s="10">
        <f t="shared" si="23"/>
        <v>0</v>
      </c>
      <c r="AA29" s="10">
        <f t="shared" si="23"/>
        <v>0</v>
      </c>
      <c r="AB29" s="10">
        <f t="shared" si="23"/>
        <v>0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06"/>
    </row>
    <row r="30" spans="1:44" ht="12.75" hidden="1" customHeight="1" x14ac:dyDescent="0.4">
      <c r="A30" t="s">
        <v>240</v>
      </c>
      <c r="B30" s="10">
        <f>IF(B25="D",1,0)</f>
        <v>0</v>
      </c>
      <c r="C30" s="10">
        <f t="shared" ref="C30:H30" si="24">IF(C25="D",1,0)</f>
        <v>0</v>
      </c>
      <c r="D30" s="10">
        <f t="shared" si="24"/>
        <v>0</v>
      </c>
      <c r="E30" s="10">
        <f t="shared" si="24"/>
        <v>0</v>
      </c>
      <c r="F30" s="10">
        <f t="shared" si="24"/>
        <v>0</v>
      </c>
      <c r="G30" s="10">
        <f t="shared" si="24"/>
        <v>1</v>
      </c>
      <c r="H30" s="10">
        <f t="shared" si="24"/>
        <v>0</v>
      </c>
      <c r="I30" s="10">
        <f>IF(I25="D",1,0)</f>
        <v>0</v>
      </c>
      <c r="J30" s="10"/>
      <c r="K30" s="10">
        <f>IF(K25="D",1,0)</f>
        <v>0</v>
      </c>
      <c r="L30" s="10"/>
      <c r="M30" s="10">
        <f>IF(M25="D",1,0)</f>
        <v>0</v>
      </c>
      <c r="N30" s="10"/>
      <c r="O30" s="10">
        <f>IF(O25="D",1,0)</f>
        <v>0</v>
      </c>
      <c r="P30" s="10"/>
      <c r="Q30" s="10">
        <f>IF(Q25="D",1,0)</f>
        <v>1</v>
      </c>
      <c r="R30" s="10"/>
      <c r="S30" s="10">
        <f>IF(S25="D",1,0)</f>
        <v>0</v>
      </c>
      <c r="T30" s="10"/>
      <c r="U30" s="10">
        <f>IF(U25="D",1,0)</f>
        <v>0</v>
      </c>
      <c r="V30" s="10"/>
      <c r="W30" s="10">
        <f>IF(W25="D",1,0)</f>
        <v>0</v>
      </c>
      <c r="X30" s="10">
        <f t="shared" ref="X30:AB30" si="25">IF(X25="D",1,0)</f>
        <v>0</v>
      </c>
      <c r="Y30" s="10">
        <f t="shared" si="25"/>
        <v>0</v>
      </c>
      <c r="Z30" s="10">
        <f t="shared" si="25"/>
        <v>0</v>
      </c>
      <c r="AA30" s="10">
        <f t="shared" si="25"/>
        <v>0</v>
      </c>
      <c r="AB30" s="10">
        <f t="shared" si="25"/>
        <v>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206"/>
    </row>
    <row r="31" spans="1:44" ht="12.75" hidden="1" customHeight="1" x14ac:dyDescent="0.4">
      <c r="A31" t="s">
        <v>24</v>
      </c>
      <c r="B31" s="10"/>
      <c r="C31" s="10"/>
      <c r="D31" s="10"/>
      <c r="E31" s="10"/>
      <c r="F31" s="10"/>
      <c r="G31" s="10"/>
      <c r="H31" s="10"/>
      <c r="I31" s="10"/>
      <c r="J31" s="10">
        <f t="shared" ref="J31:V31" si="26">IF(J25="W",1,0)</f>
        <v>0</v>
      </c>
      <c r="K31" s="10"/>
      <c r="L31" s="10">
        <f t="shared" si="26"/>
        <v>0</v>
      </c>
      <c r="M31" s="10"/>
      <c r="N31" s="10">
        <f t="shared" si="26"/>
        <v>0</v>
      </c>
      <c r="O31" s="10"/>
      <c r="P31" s="10">
        <f t="shared" si="26"/>
        <v>0</v>
      </c>
      <c r="Q31" s="10"/>
      <c r="R31" s="10">
        <f t="shared" si="26"/>
        <v>1</v>
      </c>
      <c r="S31" s="10"/>
      <c r="T31" s="10">
        <f t="shared" si="26"/>
        <v>1</v>
      </c>
      <c r="U31" s="10"/>
      <c r="V31" s="10">
        <f t="shared" si="26"/>
        <v>0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206"/>
    </row>
    <row r="32" spans="1:44" ht="12.75" hidden="1" customHeight="1" x14ac:dyDescent="0.4">
      <c r="A32" t="s">
        <v>25</v>
      </c>
      <c r="B32" s="10"/>
      <c r="C32" s="10"/>
      <c r="D32" s="10"/>
      <c r="E32" s="10"/>
      <c r="F32" s="10"/>
      <c r="G32" s="10"/>
      <c r="H32" s="10"/>
      <c r="I32" s="10"/>
      <c r="J32" s="10">
        <f t="shared" ref="J32:V32" si="27">IF(J25="D",1,0)</f>
        <v>1</v>
      </c>
      <c r="K32" s="10"/>
      <c r="L32" s="10">
        <f t="shared" si="27"/>
        <v>0</v>
      </c>
      <c r="M32" s="10"/>
      <c r="N32" s="10">
        <f t="shared" si="27"/>
        <v>0</v>
      </c>
      <c r="O32" s="10"/>
      <c r="P32" s="10">
        <f t="shared" si="27"/>
        <v>0</v>
      </c>
      <c r="Q32" s="10"/>
      <c r="R32" s="10">
        <f t="shared" si="27"/>
        <v>0</v>
      </c>
      <c r="S32" s="10"/>
      <c r="T32" s="10">
        <f t="shared" si="27"/>
        <v>0</v>
      </c>
      <c r="U32" s="10"/>
      <c r="V32" s="10">
        <f t="shared" si="27"/>
        <v>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06"/>
    </row>
    <row r="33" spans="1:44" ht="12.75" hidden="1" customHeight="1" x14ac:dyDescent="0.4">
      <c r="A33" t="s">
        <v>241</v>
      </c>
      <c r="B33" s="10">
        <f>B23</f>
        <v>184</v>
      </c>
      <c r="C33" s="10">
        <f t="shared" ref="C33:U33" si="28">C23</f>
        <v>190</v>
      </c>
      <c r="D33" s="10">
        <f t="shared" si="28"/>
        <v>180</v>
      </c>
      <c r="E33" s="10">
        <f t="shared" si="28"/>
        <v>192</v>
      </c>
      <c r="F33" s="10">
        <f t="shared" si="28"/>
        <v>193</v>
      </c>
      <c r="G33" s="10">
        <f t="shared" si="28"/>
        <v>190</v>
      </c>
      <c r="H33" s="10">
        <f t="shared" si="28"/>
        <v>192</v>
      </c>
      <c r="I33" s="10">
        <f t="shared" si="28"/>
        <v>199</v>
      </c>
      <c r="J33" s="10"/>
      <c r="K33" s="10">
        <f t="shared" si="28"/>
        <v>184</v>
      </c>
      <c r="L33" s="10"/>
      <c r="M33" s="10">
        <f t="shared" si="28"/>
        <v>192</v>
      </c>
      <c r="N33" s="10"/>
      <c r="O33" s="10">
        <f t="shared" si="28"/>
        <v>190</v>
      </c>
      <c r="P33" s="10"/>
      <c r="Q33" s="10">
        <f t="shared" si="28"/>
        <v>195</v>
      </c>
      <c r="R33" s="10"/>
      <c r="S33" s="10">
        <f t="shared" si="28"/>
        <v>192</v>
      </c>
      <c r="T33" s="10"/>
      <c r="U33" s="10">
        <f t="shared" si="28"/>
        <v>197</v>
      </c>
      <c r="V33" s="10"/>
      <c r="W33" s="10">
        <f>W23</f>
        <v>0</v>
      </c>
      <c r="X33" s="10">
        <f t="shared" ref="X33:AB33" si="29">X23</f>
        <v>0</v>
      </c>
      <c r="Y33" s="10">
        <f t="shared" si="29"/>
        <v>0</v>
      </c>
      <c r="Z33" s="10">
        <f t="shared" si="29"/>
        <v>0</v>
      </c>
      <c r="AA33" s="10">
        <f t="shared" si="29"/>
        <v>0</v>
      </c>
      <c r="AB33" s="10">
        <f t="shared" si="29"/>
        <v>0</v>
      </c>
      <c r="AC33" s="10"/>
      <c r="AD33" s="10"/>
      <c r="AE33" s="10"/>
      <c r="AF33" s="10"/>
      <c r="AG33" s="10"/>
      <c r="AH33" s="10"/>
      <c r="AI33" s="10"/>
      <c r="AM33" s="13"/>
      <c r="AN33" s="13"/>
      <c r="AO33" s="8"/>
    </row>
    <row r="34" spans="1:44" ht="12.75" hidden="1" customHeight="1" x14ac:dyDescent="0.4">
      <c r="A34" t="s">
        <v>26</v>
      </c>
      <c r="J34" s="10">
        <f>J23</f>
        <v>12</v>
      </c>
      <c r="L34" s="10">
        <f>L23</f>
        <v>7</v>
      </c>
      <c r="N34" s="10">
        <f>N23</f>
        <v>11</v>
      </c>
      <c r="O34" s="10"/>
      <c r="P34" s="10">
        <f t="shared" ref="P34:V34" si="30">P23</f>
        <v>10</v>
      </c>
      <c r="Q34" s="10"/>
      <c r="R34" s="10">
        <f t="shared" si="30"/>
        <v>13</v>
      </c>
      <c r="S34" s="10"/>
      <c r="T34" s="10">
        <f t="shared" si="30"/>
        <v>12</v>
      </c>
      <c r="U34" s="10"/>
      <c r="V34" s="10">
        <f t="shared" si="30"/>
        <v>13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J34" s="10"/>
      <c r="AM34" s="13"/>
      <c r="AN34" s="13"/>
      <c r="AO34" s="8"/>
    </row>
    <row r="35" spans="1:44" ht="13.5" hidden="1" customHeight="1" thickBot="1" x14ac:dyDescent="0.45">
      <c r="B35" s="10">
        <f t="shared" ref="B35:H35" si="31">MIN(COUNT(B3:B22),11)</f>
        <v>8</v>
      </c>
      <c r="C35" s="10">
        <f t="shared" si="31"/>
        <v>7</v>
      </c>
      <c r="D35" s="10">
        <f t="shared" si="31"/>
        <v>6</v>
      </c>
      <c r="E35" s="10">
        <f>MIN(COUNT(E3:E22),11)</f>
        <v>10</v>
      </c>
      <c r="F35" s="10">
        <f t="shared" si="31"/>
        <v>11</v>
      </c>
      <c r="G35" s="10">
        <f t="shared" si="31"/>
        <v>11</v>
      </c>
      <c r="H35" s="10">
        <f t="shared" si="31"/>
        <v>11</v>
      </c>
      <c r="I35" s="10">
        <f>MIN(COUNT(I3:I22),11)</f>
        <v>11</v>
      </c>
      <c r="J35" s="10"/>
      <c r="K35" s="10">
        <f>MIN(COUNT(K3:K22),11)</f>
        <v>10</v>
      </c>
      <c r="L35" s="10"/>
      <c r="M35" s="10">
        <f>MIN(COUNT(M3:M22),11)</f>
        <v>8</v>
      </c>
      <c r="N35" s="10"/>
      <c r="O35" s="10">
        <f>MIN(COUNT(O3:O22),11)</f>
        <v>10</v>
      </c>
      <c r="P35" s="10"/>
      <c r="Q35" s="10">
        <f>MIN(COUNT(Q3:Q22),11)</f>
        <v>11</v>
      </c>
      <c r="R35" s="10"/>
      <c r="S35" s="10">
        <f>MIN(COUNT(S3:S22),11)</f>
        <v>11</v>
      </c>
      <c r="T35" s="10"/>
      <c r="U35" s="10">
        <f>MIN(COUNT(U3:U22),11)</f>
        <v>10</v>
      </c>
      <c r="V35" s="10"/>
      <c r="W35" s="10">
        <f>MIN(COUNT(W3:W22),11)</f>
        <v>0</v>
      </c>
      <c r="X35" s="10">
        <f>MIN(COUNT(X3:X22),11)</f>
        <v>0</v>
      </c>
      <c r="Y35" s="10">
        <f t="shared" ref="Y35:Z35" si="32">MIN(COUNT(Y3:Y22),11)</f>
        <v>0</v>
      </c>
      <c r="Z35" s="10">
        <f t="shared" si="32"/>
        <v>0</v>
      </c>
      <c r="AA35" s="10">
        <f>MIN(COUNT(AA3:AA22),11)</f>
        <v>0</v>
      </c>
      <c r="AB35" s="10">
        <f>MIN(COUNT(AB3:AB22),11)</f>
        <v>0</v>
      </c>
      <c r="AC35" s="10"/>
      <c r="AD35" s="10"/>
      <c r="AE35" s="10"/>
      <c r="AF35" s="10"/>
      <c r="AG35" s="10"/>
      <c r="AH35" s="10"/>
      <c r="AI35" s="10"/>
      <c r="AK35" s="10"/>
      <c r="AL35" s="10"/>
      <c r="AN35" s="13">
        <f>COUNTA(A3:A22)</f>
        <v>16</v>
      </c>
      <c r="AO35" s="8"/>
      <c r="AR35"/>
    </row>
    <row r="36" spans="1:44" ht="18" customHeight="1" thickBot="1" x14ac:dyDescent="0.45">
      <c r="A36" s="37"/>
      <c r="B36" s="211" t="s">
        <v>27</v>
      </c>
      <c r="C36" s="219" t="s">
        <v>28</v>
      </c>
      <c r="D36" s="219" t="s">
        <v>29</v>
      </c>
      <c r="E36" s="219" t="s">
        <v>30</v>
      </c>
      <c r="F36" s="220" t="s">
        <v>31</v>
      </c>
      <c r="G36" s="243"/>
      <c r="H36" s="244"/>
      <c r="I36" s="68"/>
    </row>
    <row r="37" spans="1:44" ht="18" customHeight="1" x14ac:dyDescent="0.4">
      <c r="A37" s="40" t="s">
        <v>32</v>
      </c>
      <c r="B37" s="121">
        <f>COUNTIF(B33:V33,"&gt;0")</f>
        <v>14</v>
      </c>
      <c r="C37" s="218">
        <f>SUM(B29:V29)</f>
        <v>6</v>
      </c>
      <c r="D37" s="218">
        <f>SUM(B30:V30)</f>
        <v>2</v>
      </c>
      <c r="E37" s="218">
        <f>B37-C37-D37</f>
        <v>6</v>
      </c>
      <c r="F37" s="122">
        <f>C37*2+D37</f>
        <v>14</v>
      </c>
      <c r="G37" s="245">
        <f>IF(B37&gt;0,SUM(B33:V33)/B37,0)</f>
        <v>190.71428571428572</v>
      </c>
      <c r="H37" s="246"/>
      <c r="I37" s="124" t="s">
        <v>5</v>
      </c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</row>
    <row r="38" spans="1:44" ht="18" customHeight="1" x14ac:dyDescent="0.4">
      <c r="A38" s="54" t="s">
        <v>117</v>
      </c>
      <c r="B38" s="58">
        <f>COUNTIF(I34:V34,"&gt;0")</f>
        <v>7</v>
      </c>
      <c r="C38" s="215">
        <f>SUM(I31:AJ31)</f>
        <v>2</v>
      </c>
      <c r="D38" s="215">
        <f>SUM(I32:V32)</f>
        <v>1</v>
      </c>
      <c r="E38" s="215">
        <f>B38-C38-D38</f>
        <v>4</v>
      </c>
      <c r="F38" s="59">
        <f>C38*2+D38</f>
        <v>5</v>
      </c>
      <c r="G38" s="247">
        <f>IF(B38&gt;0,J23+L23+N23+P23+R23+T23+V23+-J24-L24-N24-P24-R24-T24-V24,0)</f>
        <v>-5</v>
      </c>
      <c r="H38" s="248"/>
      <c r="I38" s="124" t="s">
        <v>165</v>
      </c>
    </row>
    <row r="39" spans="1:44" ht="18" customHeight="1" thickBot="1" x14ac:dyDescent="0.45">
      <c r="A39" s="67" t="s">
        <v>238</v>
      </c>
      <c r="B39" s="76">
        <f>COUNTIF(W33:AB33,"&gt;0")</f>
        <v>0</v>
      </c>
      <c r="C39" s="217">
        <f>SUM(W29:AB29)</f>
        <v>0</v>
      </c>
      <c r="D39" s="217">
        <f>SUM(W30:AB30)</f>
        <v>0</v>
      </c>
      <c r="E39" s="217">
        <f>B39-C39-D39</f>
        <v>0</v>
      </c>
      <c r="F39" s="77">
        <f>C39*2+D39</f>
        <v>0</v>
      </c>
      <c r="G39" s="249">
        <f>IF(B39&gt;0,SUM(W33:AB33)/B39,0)</f>
        <v>0</v>
      </c>
      <c r="H39" s="250"/>
      <c r="I39" s="124" t="s">
        <v>5</v>
      </c>
    </row>
  </sheetData>
  <sortState ref="A3:AP18">
    <sortCondition descending="1" ref="AN3:AN18"/>
    <sortCondition descending="1" ref="A3:A18"/>
  </sortState>
  <mergeCells count="30">
    <mergeCell ref="B1:H1"/>
    <mergeCell ref="I1:V1"/>
    <mergeCell ref="W1:AB1"/>
    <mergeCell ref="I2:J2"/>
    <mergeCell ref="K2:L2"/>
    <mergeCell ref="M2:N2"/>
    <mergeCell ref="O2:P2"/>
    <mergeCell ref="Q2:R2"/>
    <mergeCell ref="S2:T2"/>
    <mergeCell ref="U2:V2"/>
    <mergeCell ref="AI2:AJ2"/>
    <mergeCell ref="I26:J26"/>
    <mergeCell ref="K26:L26"/>
    <mergeCell ref="M26:N26"/>
    <mergeCell ref="O26:P26"/>
    <mergeCell ref="Q26:R26"/>
    <mergeCell ref="S26:T26"/>
    <mergeCell ref="U26:V26"/>
    <mergeCell ref="G39:H39"/>
    <mergeCell ref="I27:J27"/>
    <mergeCell ref="K27:L27"/>
    <mergeCell ref="M27:N27"/>
    <mergeCell ref="O27:P27"/>
    <mergeCell ref="U27:V27"/>
    <mergeCell ref="W28:AB28"/>
    <mergeCell ref="G36:H36"/>
    <mergeCell ref="G37:H37"/>
    <mergeCell ref="G38:H38"/>
    <mergeCell ref="Q27:R27"/>
    <mergeCell ref="S27:T27"/>
  </mergeCells>
  <printOptions horizontalCentered="1" verticalCentered="1"/>
  <pageMargins left="0.19685039370078741" right="0.19685039370078741" top="1.0236220472440944" bottom="0.27559055118110237" header="0.31496062992125984" footer="0.51181102362204722"/>
  <pageSetup paperSize="9" scale="78" firstPageNumber="0" orientation="landscape" horizontalDpi="300" verticalDpi="300" r:id="rId1"/>
  <headerFooter alignWithMargins="0">
    <oddHeader>&amp;C&amp;"Century Gothic,Bold"&amp;28&amp;A Averages 2019-2020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CDF7A-45DE-4176-A491-32A99219D711}">
  <sheetPr>
    <pageSetUpPr fitToPage="1"/>
  </sheetPr>
  <dimension ref="A1:AR39"/>
  <sheetViews>
    <sheetView zoomScale="90" zoomScaleNormal="90" workbookViewId="0">
      <pane xSplit="1" topLeftCell="B1" activePane="topRight" state="frozen"/>
      <selection activeCell="N44" sqref="N44"/>
      <selection pane="topRight" activeCell="S16" sqref="S16"/>
    </sheetView>
  </sheetViews>
  <sheetFormatPr defaultRowHeight="12.3" x14ac:dyDescent="0.4"/>
  <cols>
    <col min="1" max="1" width="20.71875" customWidth="1"/>
    <col min="2" max="8" width="5.71875" customWidth="1"/>
    <col min="9" max="9" width="3.71875" customWidth="1"/>
    <col min="10" max="10" width="2.71875" customWidth="1"/>
    <col min="11" max="11" width="3.71875" customWidth="1"/>
    <col min="12" max="12" width="2.71875" customWidth="1"/>
    <col min="13" max="13" width="3.71875" customWidth="1"/>
    <col min="14" max="14" width="2.71875" customWidth="1"/>
    <col min="15" max="15" width="3.71875" customWidth="1"/>
    <col min="16" max="16" width="2.71875" customWidth="1"/>
    <col min="17" max="17" width="3.71875" customWidth="1"/>
    <col min="18" max="18" width="2.71875" customWidth="1"/>
    <col min="19" max="19" width="3.71875" customWidth="1"/>
    <col min="20" max="20" width="2.71875" customWidth="1"/>
    <col min="21" max="21" width="3.71875" customWidth="1"/>
    <col min="22" max="22" width="2.71875" customWidth="1"/>
    <col min="23" max="28" width="5.71875" customWidth="1"/>
    <col min="29" max="34" width="5.71875" hidden="1" customWidth="1"/>
    <col min="35" max="36" width="4.71875" customWidth="1"/>
    <col min="37" max="37" width="8.71875" customWidth="1"/>
    <col min="38" max="38" width="9.71875" customWidth="1"/>
    <col min="39" max="39" width="8.71875" customWidth="1"/>
    <col min="40" max="40" width="9.27734375" style="206" bestFit="1" customWidth="1"/>
    <col min="41" max="41" width="11.38671875" bestFit="1" customWidth="1"/>
    <col min="42" max="42" width="9.38671875" bestFit="1" customWidth="1"/>
    <col min="43" max="43" width="8.71875" customWidth="1"/>
    <col min="44" max="44" width="12.71875" style="5" customWidth="1"/>
  </cols>
  <sheetData>
    <row r="1" spans="1:44" ht="12.6" thickBot="1" x14ac:dyDescent="0.45">
      <c r="B1" s="255" t="s">
        <v>242</v>
      </c>
      <c r="C1" s="256"/>
      <c r="D1" s="256"/>
      <c r="E1" s="256"/>
      <c r="F1" s="256"/>
      <c r="G1" s="256"/>
      <c r="H1" s="256"/>
      <c r="I1" s="255" t="s">
        <v>247</v>
      </c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7"/>
      <c r="W1" s="256" t="s">
        <v>246</v>
      </c>
      <c r="X1" s="256"/>
      <c r="Y1" s="256"/>
      <c r="Z1" s="256"/>
      <c r="AA1" s="256"/>
      <c r="AB1" s="257"/>
      <c r="AC1" s="12"/>
      <c r="AD1" s="12"/>
      <c r="AE1" s="12"/>
      <c r="AF1" s="12"/>
      <c r="AG1" s="12"/>
      <c r="AH1" s="12"/>
    </row>
    <row r="2" spans="1:44" ht="12.6" thickBot="1" x14ac:dyDescent="0.45">
      <c r="A2" s="34"/>
      <c r="B2" s="37">
        <v>1</v>
      </c>
      <c r="C2" s="211">
        <v>2</v>
      </c>
      <c r="D2" s="37">
        <v>3</v>
      </c>
      <c r="E2" s="211">
        <v>4</v>
      </c>
      <c r="F2" s="37">
        <v>5</v>
      </c>
      <c r="G2" s="211">
        <v>6</v>
      </c>
      <c r="H2" s="37">
        <v>7</v>
      </c>
      <c r="I2" s="251">
        <v>8</v>
      </c>
      <c r="J2" s="252"/>
      <c r="K2" s="251">
        <v>9</v>
      </c>
      <c r="L2" s="252"/>
      <c r="M2" s="251">
        <v>10</v>
      </c>
      <c r="N2" s="252"/>
      <c r="O2" s="251">
        <v>11</v>
      </c>
      <c r="P2" s="252"/>
      <c r="Q2" s="251">
        <v>12</v>
      </c>
      <c r="R2" s="252"/>
      <c r="S2" s="251">
        <v>13</v>
      </c>
      <c r="T2" s="252"/>
      <c r="U2" s="251">
        <v>14</v>
      </c>
      <c r="V2" s="252"/>
      <c r="W2" s="37">
        <v>1</v>
      </c>
      <c r="X2" s="37">
        <v>2</v>
      </c>
      <c r="Y2" s="37">
        <v>3</v>
      </c>
      <c r="Z2" s="37">
        <v>4</v>
      </c>
      <c r="AA2" s="37">
        <v>5</v>
      </c>
      <c r="AB2" s="37">
        <v>6</v>
      </c>
      <c r="AC2" s="209"/>
      <c r="AD2" s="209"/>
      <c r="AE2" s="209"/>
      <c r="AF2" s="209"/>
      <c r="AG2" s="209"/>
      <c r="AH2" s="37"/>
      <c r="AI2" s="251" t="s">
        <v>83</v>
      </c>
      <c r="AJ2" s="252"/>
      <c r="AK2" s="37" t="s">
        <v>5</v>
      </c>
      <c r="AL2" s="210" t="s">
        <v>4</v>
      </c>
      <c r="AM2" s="37" t="s">
        <v>12</v>
      </c>
      <c r="AN2" s="39" t="s">
        <v>13</v>
      </c>
      <c r="AO2" s="5" t="s">
        <v>14</v>
      </c>
      <c r="AP2" t="s">
        <v>15</v>
      </c>
      <c r="AR2"/>
    </row>
    <row r="3" spans="1:44" ht="18" customHeight="1" x14ac:dyDescent="0.4">
      <c r="A3" s="78" t="s">
        <v>55</v>
      </c>
      <c r="B3" s="40">
        <v>29</v>
      </c>
      <c r="C3" s="41"/>
      <c r="D3" s="40">
        <v>29</v>
      </c>
      <c r="E3" s="40">
        <v>30</v>
      </c>
      <c r="F3" s="40">
        <v>27</v>
      </c>
      <c r="G3" s="41">
        <v>27</v>
      </c>
      <c r="H3" s="40">
        <v>26</v>
      </c>
      <c r="I3" s="42">
        <v>30</v>
      </c>
      <c r="J3" s="43">
        <v>2</v>
      </c>
      <c r="K3" s="42">
        <v>30</v>
      </c>
      <c r="L3" s="43">
        <v>2</v>
      </c>
      <c r="M3" s="42">
        <v>30</v>
      </c>
      <c r="N3" s="43">
        <v>2</v>
      </c>
      <c r="O3" s="44">
        <v>30</v>
      </c>
      <c r="P3" s="45">
        <v>2</v>
      </c>
      <c r="Q3" s="42">
        <v>28</v>
      </c>
      <c r="R3" s="43">
        <v>0</v>
      </c>
      <c r="S3" s="44">
        <v>27</v>
      </c>
      <c r="T3" s="45">
        <v>0</v>
      </c>
      <c r="U3" s="42">
        <v>30</v>
      </c>
      <c r="V3" s="43">
        <v>2</v>
      </c>
      <c r="W3" s="96"/>
      <c r="X3" s="96"/>
      <c r="Y3" s="96"/>
      <c r="Z3" s="96"/>
      <c r="AA3" s="96"/>
      <c r="AB3" s="96"/>
      <c r="AC3" s="221" t="str">
        <f t="shared" ref="AC3:AC14" si="0">IF(W3&gt;0,INT(W3),"")</f>
        <v/>
      </c>
      <c r="AD3" s="221" t="str">
        <f t="shared" ref="AD3:AD14" si="1">IF(X3&gt;0,INT(X3),"")</f>
        <v/>
      </c>
      <c r="AE3" s="221" t="str">
        <f t="shared" ref="AE3:AE14" si="2">IF(Y3&gt;0,INT(Y3),"")</f>
        <v/>
      </c>
      <c r="AF3" s="221" t="str">
        <f t="shared" ref="AF3:AF14" si="3">IF(Z3&gt;0,INT(Z3),"")</f>
        <v/>
      </c>
      <c r="AG3" s="221" t="str">
        <f t="shared" ref="AG3:AG14" si="4">IF(AA3&gt;0,INT(AA3),"")</f>
        <v/>
      </c>
      <c r="AH3" s="222" t="str">
        <f t="shared" ref="AH3:AH14" si="5">IF(AB3&gt;0,INT(AB3),"")</f>
        <v/>
      </c>
      <c r="AI3" s="42">
        <f>IF(COUNT(B3:H3,I3,K3,M3,O3,Q3,S3,U3,#REF!)&gt;0,COUNT(B3:H3,I3,K3,M3,O3,Q3,S3,U3,#REF!),"")</f>
        <v>13</v>
      </c>
      <c r="AJ3" s="51">
        <f t="shared" ref="AJ3:AJ14" si="6">IF(COUNT(J3,L3,N3,P3,R3,T3,V3)&gt;0,COUNT(J3,L3,N3,P3,R3,T3,V3),"")</f>
        <v>7</v>
      </c>
      <c r="AK3" s="216">
        <f t="shared" ref="AK3:AK14" si="7">IF(COUNT(B3:AB3)&gt;0,AVERAGE(B3:H3,I3,K3,M3,O3,Q3,S3,U3,AC3:AH3),"")</f>
        <v>28.692307692307693</v>
      </c>
      <c r="AL3" s="226">
        <f t="shared" ref="AL3:AL14" si="8">IF(COUNT(J3,L3,N3,P3,R3,T3,V3),SUM(J3,L3,N3,P3,R3,T3,V3),"")</f>
        <v>10</v>
      </c>
      <c r="AM3" s="46">
        <f t="shared" ref="AM3:AM14" si="9">IF(COUNTIF(B3:AB3,"&gt;=30")&gt;0,COUNTIF(B3:AB3,"&gt;=30"),"")</f>
        <v>6</v>
      </c>
      <c r="AN3" s="47">
        <f t="shared" ref="AN3:AN14" si="10">IF(AI3&lt;&gt;"",IF(OR((B$37+B$39)&lt;10,AI3&gt;=(B$37+B$39)*0.75),200000,100000)*AK3+SUM(U3,S3,Q3,O3,M3,K3,I3,B3:H3,AC3:AH3),0)</f>
        <v>5738834.538461539</v>
      </c>
      <c r="AO3" s="5">
        <f t="shared" ref="AO3:AO14" si="11">IF(COUNTBLANK(A3)=0,IF(VLOOKUP(A3,LastSeason,1,TRUE)=A3,VLOOKUP(A3,LastSeason,2,FALSE),""),"")</f>
        <v>28.470588235294116</v>
      </c>
      <c r="AP3" s="7">
        <f t="shared" ref="AP3:AP14" si="12">IF(AND(AO3&lt;&gt;"",AK3&lt;&gt;""),AK3-AO3,"")</f>
        <v>0.22171945701357743</v>
      </c>
      <c r="AR3"/>
    </row>
    <row r="4" spans="1:44" ht="18" customHeight="1" x14ac:dyDescent="0.4">
      <c r="A4" s="79" t="s">
        <v>53</v>
      </c>
      <c r="B4" s="48">
        <v>29</v>
      </c>
      <c r="C4" s="49">
        <v>29</v>
      </c>
      <c r="D4" s="48">
        <v>27</v>
      </c>
      <c r="E4" s="48">
        <v>28</v>
      </c>
      <c r="F4" s="48">
        <v>27</v>
      </c>
      <c r="G4" s="49">
        <v>28</v>
      </c>
      <c r="H4" s="48">
        <v>28</v>
      </c>
      <c r="I4" s="50">
        <v>27</v>
      </c>
      <c r="J4" s="51">
        <v>0</v>
      </c>
      <c r="K4" s="50">
        <v>29</v>
      </c>
      <c r="L4" s="51">
        <v>2</v>
      </c>
      <c r="M4" s="50">
        <v>30</v>
      </c>
      <c r="N4" s="51">
        <v>2</v>
      </c>
      <c r="O4" s="52">
        <v>29</v>
      </c>
      <c r="P4" s="53">
        <v>2</v>
      </c>
      <c r="Q4" s="50">
        <v>27</v>
      </c>
      <c r="R4" s="51">
        <v>0</v>
      </c>
      <c r="S4" s="52">
        <v>27</v>
      </c>
      <c r="T4" s="53">
        <v>0</v>
      </c>
      <c r="U4" s="50">
        <v>25</v>
      </c>
      <c r="V4" s="51">
        <v>0</v>
      </c>
      <c r="W4" s="94"/>
      <c r="X4" s="94"/>
      <c r="Y4" s="94"/>
      <c r="Z4" s="94"/>
      <c r="AA4" s="94"/>
      <c r="AB4" s="94"/>
      <c r="AC4" s="221" t="str">
        <f t="shared" si="0"/>
        <v/>
      </c>
      <c r="AD4" s="221" t="str">
        <f t="shared" si="1"/>
        <v/>
      </c>
      <c r="AE4" s="221" t="str">
        <f t="shared" si="2"/>
        <v/>
      </c>
      <c r="AF4" s="221" t="str">
        <f t="shared" si="3"/>
        <v/>
      </c>
      <c r="AG4" s="221" t="str">
        <f t="shared" si="4"/>
        <v/>
      </c>
      <c r="AH4" s="222" t="str">
        <f t="shared" si="5"/>
        <v/>
      </c>
      <c r="AI4" s="42">
        <f>IF(COUNT(B4:H4,I4,K4,M4,O4,Q4,S4,U4,#REF!)&gt;0,COUNT(B4:H4,I4,K4,M4,O4,Q4,S4,U4,#REF!),"")</f>
        <v>14</v>
      </c>
      <c r="AJ4" s="51">
        <f t="shared" si="6"/>
        <v>7</v>
      </c>
      <c r="AK4" s="216">
        <f t="shared" si="7"/>
        <v>27.857142857142858</v>
      </c>
      <c r="AL4" s="226">
        <f t="shared" si="8"/>
        <v>6</v>
      </c>
      <c r="AM4" s="46">
        <f t="shared" si="9"/>
        <v>1</v>
      </c>
      <c r="AN4" s="47">
        <f t="shared" si="10"/>
        <v>5571818.5714285718</v>
      </c>
      <c r="AO4" s="5">
        <f t="shared" si="11"/>
        <v>27.176470588235293</v>
      </c>
      <c r="AP4" s="7">
        <f t="shared" si="12"/>
        <v>0.68067226890756416</v>
      </c>
      <c r="AR4"/>
    </row>
    <row r="5" spans="1:44" ht="18" customHeight="1" x14ac:dyDescent="0.4">
      <c r="A5" s="79" t="s">
        <v>136</v>
      </c>
      <c r="B5" s="48">
        <v>28</v>
      </c>
      <c r="C5" s="55">
        <v>28</v>
      </c>
      <c r="D5" s="54">
        <v>27</v>
      </c>
      <c r="E5" s="48">
        <v>27</v>
      </c>
      <c r="F5" s="48">
        <v>25</v>
      </c>
      <c r="G5" s="49">
        <v>26</v>
      </c>
      <c r="H5" s="48">
        <v>29</v>
      </c>
      <c r="I5" s="50">
        <v>29</v>
      </c>
      <c r="J5" s="51">
        <v>2</v>
      </c>
      <c r="K5" s="50">
        <v>27</v>
      </c>
      <c r="L5" s="51">
        <v>1</v>
      </c>
      <c r="M5" s="50">
        <v>27</v>
      </c>
      <c r="N5" s="51">
        <v>1</v>
      </c>
      <c r="O5" s="52">
        <v>30</v>
      </c>
      <c r="P5" s="53">
        <v>2</v>
      </c>
      <c r="Q5" s="50">
        <v>28</v>
      </c>
      <c r="R5" s="51">
        <v>1</v>
      </c>
      <c r="S5" s="52">
        <v>29</v>
      </c>
      <c r="T5" s="53">
        <v>2</v>
      </c>
      <c r="U5" s="50">
        <v>27</v>
      </c>
      <c r="V5" s="51">
        <v>0</v>
      </c>
      <c r="W5" s="94"/>
      <c r="X5" s="94"/>
      <c r="Y5" s="94"/>
      <c r="Z5" s="94"/>
      <c r="AA5" s="94"/>
      <c r="AB5" s="94"/>
      <c r="AC5" s="221" t="str">
        <f t="shared" si="0"/>
        <v/>
      </c>
      <c r="AD5" s="221" t="str">
        <f t="shared" si="1"/>
        <v/>
      </c>
      <c r="AE5" s="221" t="str">
        <f t="shared" si="2"/>
        <v/>
      </c>
      <c r="AF5" s="221" t="str">
        <f t="shared" si="3"/>
        <v/>
      </c>
      <c r="AG5" s="221" t="str">
        <f t="shared" si="4"/>
        <v/>
      </c>
      <c r="AH5" s="222" t="str">
        <f t="shared" si="5"/>
        <v/>
      </c>
      <c r="AI5" s="42">
        <f>IF(COUNT(B5:H5,I5,K5,M5,O5,Q5,S5,U5,#REF!)&gt;0,COUNT(B5:H5,I5,K5,M5,O5,Q5,S5,U5,#REF!),"")</f>
        <v>14</v>
      </c>
      <c r="AJ5" s="51">
        <f t="shared" si="6"/>
        <v>7</v>
      </c>
      <c r="AK5" s="216">
        <f t="shared" si="7"/>
        <v>27.642857142857142</v>
      </c>
      <c r="AL5" s="226">
        <f t="shared" si="8"/>
        <v>9</v>
      </c>
      <c r="AM5" s="46">
        <f t="shared" si="9"/>
        <v>1</v>
      </c>
      <c r="AN5" s="47">
        <f t="shared" si="10"/>
        <v>5528958.4285714282</v>
      </c>
      <c r="AO5" s="5">
        <f t="shared" si="11"/>
        <v>28.176470588235293</v>
      </c>
      <c r="AP5" s="7">
        <f t="shared" si="12"/>
        <v>-0.53361344537815114</v>
      </c>
      <c r="AR5"/>
    </row>
    <row r="6" spans="1:44" ht="18" customHeight="1" x14ac:dyDescent="0.4">
      <c r="A6" s="79" t="s">
        <v>181</v>
      </c>
      <c r="B6" s="48">
        <v>28</v>
      </c>
      <c r="C6" s="55">
        <v>26</v>
      </c>
      <c r="D6" s="54">
        <v>28</v>
      </c>
      <c r="E6" s="48">
        <v>26</v>
      </c>
      <c r="F6" s="48">
        <v>26</v>
      </c>
      <c r="G6" s="49">
        <v>26</v>
      </c>
      <c r="H6" s="48">
        <v>26</v>
      </c>
      <c r="I6" s="50">
        <v>28</v>
      </c>
      <c r="J6" s="51">
        <v>2</v>
      </c>
      <c r="K6" s="50">
        <v>29</v>
      </c>
      <c r="L6" s="51">
        <v>2</v>
      </c>
      <c r="M6" s="50">
        <v>27</v>
      </c>
      <c r="N6" s="51">
        <v>1</v>
      </c>
      <c r="O6" s="52">
        <v>27</v>
      </c>
      <c r="P6" s="53">
        <v>1</v>
      </c>
      <c r="Q6" s="50">
        <v>26</v>
      </c>
      <c r="R6" s="51">
        <v>0</v>
      </c>
      <c r="S6" s="52">
        <v>30</v>
      </c>
      <c r="T6" s="53">
        <v>2</v>
      </c>
      <c r="U6" s="50">
        <v>25</v>
      </c>
      <c r="V6" s="51">
        <v>0</v>
      </c>
      <c r="W6" s="94"/>
      <c r="X6" s="94"/>
      <c r="Y6" s="94"/>
      <c r="Z6" s="94"/>
      <c r="AA6" s="94"/>
      <c r="AB6" s="94"/>
      <c r="AC6" s="221" t="str">
        <f t="shared" si="0"/>
        <v/>
      </c>
      <c r="AD6" s="221" t="str">
        <f t="shared" si="1"/>
        <v/>
      </c>
      <c r="AE6" s="221" t="str">
        <f t="shared" si="2"/>
        <v/>
      </c>
      <c r="AF6" s="221" t="str">
        <f t="shared" si="3"/>
        <v/>
      </c>
      <c r="AG6" s="221" t="str">
        <f t="shared" si="4"/>
        <v/>
      </c>
      <c r="AH6" s="222" t="str">
        <f t="shared" si="5"/>
        <v/>
      </c>
      <c r="AI6" s="42">
        <f>IF(COUNT(B6:H6,I6,K6,M6,O6,Q6,S6,U6,#REF!)&gt;0,COUNT(B6:H6,I6,K6,M6,O6,Q6,S6,U6,#REF!),"")</f>
        <v>14</v>
      </c>
      <c r="AJ6" s="51">
        <f t="shared" si="6"/>
        <v>7</v>
      </c>
      <c r="AK6" s="216">
        <f t="shared" si="7"/>
        <v>27</v>
      </c>
      <c r="AL6" s="226">
        <f t="shared" si="8"/>
        <v>8</v>
      </c>
      <c r="AM6" s="46">
        <f t="shared" si="9"/>
        <v>1</v>
      </c>
      <c r="AN6" s="47">
        <f t="shared" si="10"/>
        <v>5400378</v>
      </c>
      <c r="AO6" s="5" t="str">
        <f t="shared" si="11"/>
        <v/>
      </c>
      <c r="AP6" s="7" t="str">
        <f t="shared" si="12"/>
        <v/>
      </c>
      <c r="AR6"/>
    </row>
    <row r="7" spans="1:44" ht="18" customHeight="1" x14ac:dyDescent="0.4">
      <c r="A7" s="79" t="s">
        <v>141</v>
      </c>
      <c r="B7" s="48">
        <v>26</v>
      </c>
      <c r="C7" s="49">
        <v>23</v>
      </c>
      <c r="D7" s="48">
        <v>26</v>
      </c>
      <c r="E7" s="48">
        <v>25</v>
      </c>
      <c r="F7" s="48">
        <v>28</v>
      </c>
      <c r="G7" s="49">
        <v>27</v>
      </c>
      <c r="H7" s="48">
        <v>24</v>
      </c>
      <c r="I7" s="50">
        <v>27</v>
      </c>
      <c r="J7" s="51">
        <v>2</v>
      </c>
      <c r="K7" s="50">
        <v>27</v>
      </c>
      <c r="L7" s="51">
        <v>2</v>
      </c>
      <c r="M7" s="50">
        <v>27</v>
      </c>
      <c r="N7" s="51">
        <v>2</v>
      </c>
      <c r="O7" s="52">
        <v>28</v>
      </c>
      <c r="P7" s="53">
        <v>2</v>
      </c>
      <c r="Q7" s="50">
        <v>27</v>
      </c>
      <c r="R7" s="51">
        <v>2</v>
      </c>
      <c r="S7" s="52">
        <v>25</v>
      </c>
      <c r="T7" s="53">
        <v>0</v>
      </c>
      <c r="U7" s="50">
        <v>25</v>
      </c>
      <c r="V7" s="51">
        <v>0</v>
      </c>
      <c r="W7" s="94"/>
      <c r="X7" s="94"/>
      <c r="Y7" s="94"/>
      <c r="Z7" s="94"/>
      <c r="AA7" s="94"/>
      <c r="AB7" s="94"/>
      <c r="AC7" s="221" t="str">
        <f t="shared" si="0"/>
        <v/>
      </c>
      <c r="AD7" s="221" t="str">
        <f t="shared" si="1"/>
        <v/>
      </c>
      <c r="AE7" s="221" t="str">
        <f t="shared" si="2"/>
        <v/>
      </c>
      <c r="AF7" s="221" t="str">
        <f t="shared" si="3"/>
        <v/>
      </c>
      <c r="AG7" s="221" t="str">
        <f t="shared" si="4"/>
        <v/>
      </c>
      <c r="AH7" s="222" t="str">
        <f t="shared" si="5"/>
        <v/>
      </c>
      <c r="AI7" s="42">
        <f>IF(COUNT(B7:H7,I7,K7,M7,O7,Q7,S7,U7,#REF!)&gt;0,COUNT(B7:H7,I7,K7,M7,O7,Q7,S7,U7,#REF!),"")</f>
        <v>14</v>
      </c>
      <c r="AJ7" s="51">
        <f t="shared" si="6"/>
        <v>7</v>
      </c>
      <c r="AK7" s="216">
        <f t="shared" si="7"/>
        <v>26.071428571428573</v>
      </c>
      <c r="AL7" s="226">
        <f t="shared" si="8"/>
        <v>10</v>
      </c>
      <c r="AM7" s="46" t="str">
        <f t="shared" si="9"/>
        <v/>
      </c>
      <c r="AN7" s="47">
        <f t="shared" si="10"/>
        <v>5214650.7142857146</v>
      </c>
      <c r="AO7" s="5">
        <f t="shared" si="11"/>
        <v>26.388888888888889</v>
      </c>
      <c r="AP7" s="7">
        <f t="shared" si="12"/>
        <v>-0.31746031746031633</v>
      </c>
      <c r="AR7"/>
    </row>
    <row r="8" spans="1:44" ht="18" customHeight="1" x14ac:dyDescent="0.4">
      <c r="A8" s="79" t="s">
        <v>186</v>
      </c>
      <c r="B8" s="48">
        <v>25</v>
      </c>
      <c r="C8" s="49">
        <v>22</v>
      </c>
      <c r="D8" s="48">
        <v>24</v>
      </c>
      <c r="E8" s="48">
        <v>22</v>
      </c>
      <c r="F8" s="48">
        <v>22</v>
      </c>
      <c r="G8" s="49">
        <v>24</v>
      </c>
      <c r="H8" s="48">
        <v>22</v>
      </c>
      <c r="I8" s="50">
        <v>28</v>
      </c>
      <c r="J8" s="51">
        <v>2</v>
      </c>
      <c r="K8" s="50">
        <v>24</v>
      </c>
      <c r="L8" s="51">
        <v>2</v>
      </c>
      <c r="M8" s="50">
        <v>25</v>
      </c>
      <c r="N8" s="51">
        <v>2</v>
      </c>
      <c r="O8" s="52">
        <v>25</v>
      </c>
      <c r="P8" s="53">
        <v>2</v>
      </c>
      <c r="Q8" s="50">
        <v>30</v>
      </c>
      <c r="R8" s="51">
        <v>2</v>
      </c>
      <c r="S8" s="52">
        <v>26</v>
      </c>
      <c r="T8" s="53">
        <v>2</v>
      </c>
      <c r="U8" s="50">
        <v>26</v>
      </c>
      <c r="V8" s="51">
        <v>2</v>
      </c>
      <c r="W8" s="94"/>
      <c r="X8" s="94"/>
      <c r="Y8" s="94"/>
      <c r="Z8" s="94"/>
      <c r="AA8" s="94"/>
      <c r="AB8" s="94"/>
      <c r="AC8" s="221" t="str">
        <f t="shared" si="0"/>
        <v/>
      </c>
      <c r="AD8" s="221" t="str">
        <f t="shared" si="1"/>
        <v/>
      </c>
      <c r="AE8" s="221" t="str">
        <f t="shared" si="2"/>
        <v/>
      </c>
      <c r="AF8" s="221" t="str">
        <f t="shared" si="3"/>
        <v/>
      </c>
      <c r="AG8" s="221" t="str">
        <f t="shared" si="4"/>
        <v/>
      </c>
      <c r="AH8" s="222" t="str">
        <f t="shared" si="5"/>
        <v/>
      </c>
      <c r="AI8" s="42">
        <f>IF(COUNT(B8:H8,I8,K8,M8,O8,Q8,S8,U8,#REF!)&gt;0,COUNT(B8:H8,I8,K8,M8,O8,Q8,S8,U8,#REF!),"")</f>
        <v>14</v>
      </c>
      <c r="AJ8" s="51">
        <f t="shared" si="6"/>
        <v>7</v>
      </c>
      <c r="AK8" s="216">
        <f t="shared" si="7"/>
        <v>24.642857142857142</v>
      </c>
      <c r="AL8" s="226">
        <f t="shared" si="8"/>
        <v>14</v>
      </c>
      <c r="AM8" s="46">
        <f t="shared" si="9"/>
        <v>1</v>
      </c>
      <c r="AN8" s="47">
        <f t="shared" si="10"/>
        <v>4928916.4285714282</v>
      </c>
      <c r="AO8" s="5">
        <f t="shared" si="11"/>
        <v>25.055555555555557</v>
      </c>
      <c r="AP8" s="7">
        <f t="shared" si="12"/>
        <v>-0.41269841269841478</v>
      </c>
      <c r="AR8"/>
    </row>
    <row r="9" spans="1:44" ht="18" customHeight="1" x14ac:dyDescent="0.4">
      <c r="A9" s="79" t="s">
        <v>45</v>
      </c>
      <c r="B9" s="48">
        <v>22</v>
      </c>
      <c r="C9" s="49">
        <v>23</v>
      </c>
      <c r="D9" s="48">
        <v>26</v>
      </c>
      <c r="E9" s="48">
        <v>24</v>
      </c>
      <c r="F9" s="48">
        <v>25</v>
      </c>
      <c r="G9" s="49">
        <v>24</v>
      </c>
      <c r="H9" s="48">
        <v>24</v>
      </c>
      <c r="I9" s="50">
        <v>26</v>
      </c>
      <c r="J9" s="51">
        <v>2</v>
      </c>
      <c r="K9" s="50">
        <v>26</v>
      </c>
      <c r="L9" s="51">
        <v>2</v>
      </c>
      <c r="M9" s="50"/>
      <c r="N9" s="51"/>
      <c r="O9" s="52">
        <v>26</v>
      </c>
      <c r="P9" s="53">
        <v>2</v>
      </c>
      <c r="Q9" s="50">
        <v>25</v>
      </c>
      <c r="R9" s="51">
        <v>0</v>
      </c>
      <c r="S9" s="52"/>
      <c r="T9" s="53"/>
      <c r="U9" s="50">
        <v>24</v>
      </c>
      <c r="V9" s="51">
        <v>0</v>
      </c>
      <c r="W9" s="95"/>
      <c r="X9" s="95"/>
      <c r="Y9" s="95"/>
      <c r="Z9" s="95"/>
      <c r="AA9" s="95"/>
      <c r="AB9" s="95"/>
      <c r="AC9" s="221" t="str">
        <f t="shared" si="0"/>
        <v/>
      </c>
      <c r="AD9" s="221" t="str">
        <f t="shared" si="1"/>
        <v/>
      </c>
      <c r="AE9" s="221" t="str">
        <f t="shared" si="2"/>
        <v/>
      </c>
      <c r="AF9" s="221" t="str">
        <f t="shared" si="3"/>
        <v/>
      </c>
      <c r="AG9" s="221" t="str">
        <f t="shared" si="4"/>
        <v/>
      </c>
      <c r="AH9" s="222" t="str">
        <f t="shared" si="5"/>
        <v/>
      </c>
      <c r="AI9" s="42">
        <f>IF(COUNT(B9:H9,I9,K9,M9,O9,Q9,S9,U9,#REF!)&gt;0,COUNT(B9:H9,I9,K9,M9,O9,Q9,S9,U9,#REF!),"")</f>
        <v>12</v>
      </c>
      <c r="AJ9" s="51">
        <f t="shared" si="6"/>
        <v>5</v>
      </c>
      <c r="AK9" s="216">
        <f t="shared" si="7"/>
        <v>24.583333333333332</v>
      </c>
      <c r="AL9" s="226">
        <f t="shared" si="8"/>
        <v>6</v>
      </c>
      <c r="AM9" s="46" t="str">
        <f t="shared" si="9"/>
        <v/>
      </c>
      <c r="AN9" s="47">
        <f t="shared" si="10"/>
        <v>4916961.666666666</v>
      </c>
      <c r="AO9" s="5">
        <f t="shared" si="11"/>
        <v>25.888888888888889</v>
      </c>
      <c r="AP9" s="7">
        <f t="shared" si="12"/>
        <v>-1.3055555555555571</v>
      </c>
      <c r="AR9"/>
    </row>
    <row r="10" spans="1:44" ht="18" customHeight="1" x14ac:dyDescent="0.4">
      <c r="A10" s="79" t="s">
        <v>54</v>
      </c>
      <c r="B10" s="48">
        <v>25</v>
      </c>
      <c r="C10" s="55">
        <v>26</v>
      </c>
      <c r="D10" s="54"/>
      <c r="E10" s="54">
        <v>29</v>
      </c>
      <c r="F10" s="54">
        <v>24</v>
      </c>
      <c r="G10" s="55">
        <v>25</v>
      </c>
      <c r="H10" s="54">
        <v>24</v>
      </c>
      <c r="I10" s="56">
        <v>23</v>
      </c>
      <c r="J10" s="57">
        <v>0</v>
      </c>
      <c r="K10" s="56">
        <v>24</v>
      </c>
      <c r="L10" s="57">
        <v>0</v>
      </c>
      <c r="M10" s="56">
        <v>22</v>
      </c>
      <c r="N10" s="57">
        <v>0</v>
      </c>
      <c r="O10" s="58"/>
      <c r="P10" s="59"/>
      <c r="Q10" s="56">
        <v>24</v>
      </c>
      <c r="R10" s="57">
        <v>0</v>
      </c>
      <c r="S10" s="58">
        <v>25</v>
      </c>
      <c r="T10" s="59">
        <v>1</v>
      </c>
      <c r="U10" s="56">
        <v>23</v>
      </c>
      <c r="V10" s="57">
        <v>0</v>
      </c>
      <c r="W10" s="94"/>
      <c r="X10" s="94"/>
      <c r="Y10" s="94"/>
      <c r="Z10" s="94"/>
      <c r="AA10" s="94"/>
      <c r="AB10" s="94"/>
      <c r="AC10" s="221" t="str">
        <f t="shared" si="0"/>
        <v/>
      </c>
      <c r="AD10" s="221" t="str">
        <f t="shared" si="1"/>
        <v/>
      </c>
      <c r="AE10" s="221" t="str">
        <f t="shared" si="2"/>
        <v/>
      </c>
      <c r="AF10" s="221" t="str">
        <f t="shared" si="3"/>
        <v/>
      </c>
      <c r="AG10" s="221" t="str">
        <f t="shared" si="4"/>
        <v/>
      </c>
      <c r="AH10" s="222" t="str">
        <f t="shared" si="5"/>
        <v/>
      </c>
      <c r="AI10" s="42">
        <f>IF(COUNT(B10:H10,I10,K10,M10,O10,Q10,S10,U10,#REF!)&gt;0,COUNT(B10:H10,I10,K10,M10,O10,Q10,S10,U10,#REF!),"")</f>
        <v>12</v>
      </c>
      <c r="AJ10" s="51">
        <f t="shared" si="6"/>
        <v>6</v>
      </c>
      <c r="AK10" s="216">
        <f t="shared" si="7"/>
        <v>24.5</v>
      </c>
      <c r="AL10" s="226">
        <f t="shared" si="8"/>
        <v>1</v>
      </c>
      <c r="AM10" s="46" t="str">
        <f t="shared" si="9"/>
        <v/>
      </c>
      <c r="AN10" s="47">
        <f t="shared" si="10"/>
        <v>4900294</v>
      </c>
      <c r="AO10" s="5">
        <f t="shared" si="11"/>
        <v>25.411764705882351</v>
      </c>
      <c r="AP10" s="7">
        <f t="shared" si="12"/>
        <v>-0.91176470588235148</v>
      </c>
      <c r="AR10"/>
    </row>
    <row r="11" spans="1:44" ht="18" customHeight="1" x14ac:dyDescent="0.4">
      <c r="A11" s="79" t="s">
        <v>173</v>
      </c>
      <c r="B11" s="48">
        <v>21</v>
      </c>
      <c r="C11" s="49">
        <v>18</v>
      </c>
      <c r="D11" s="48"/>
      <c r="E11" s="48">
        <v>24</v>
      </c>
      <c r="F11" s="48">
        <v>25</v>
      </c>
      <c r="G11" s="49">
        <v>23</v>
      </c>
      <c r="H11" s="48">
        <v>26</v>
      </c>
      <c r="I11" s="50">
        <v>22</v>
      </c>
      <c r="J11" s="51">
        <v>0</v>
      </c>
      <c r="K11" s="50">
        <v>25</v>
      </c>
      <c r="L11" s="51">
        <v>2</v>
      </c>
      <c r="M11" s="50"/>
      <c r="N11" s="51"/>
      <c r="O11" s="52">
        <v>25</v>
      </c>
      <c r="P11" s="53">
        <v>2</v>
      </c>
      <c r="Q11" s="50">
        <v>23</v>
      </c>
      <c r="R11" s="51">
        <v>2</v>
      </c>
      <c r="S11" s="52">
        <v>22</v>
      </c>
      <c r="T11" s="53">
        <v>0</v>
      </c>
      <c r="U11" s="50">
        <v>20</v>
      </c>
      <c r="V11" s="51">
        <v>0</v>
      </c>
      <c r="W11" s="95"/>
      <c r="X11" s="95"/>
      <c r="Y11" s="95"/>
      <c r="Z11" s="95"/>
      <c r="AA11" s="95"/>
      <c r="AB11" s="95"/>
      <c r="AC11" s="221" t="str">
        <f t="shared" si="0"/>
        <v/>
      </c>
      <c r="AD11" s="221" t="str">
        <f t="shared" si="1"/>
        <v/>
      </c>
      <c r="AE11" s="221" t="str">
        <f t="shared" si="2"/>
        <v/>
      </c>
      <c r="AF11" s="221" t="str">
        <f t="shared" si="3"/>
        <v/>
      </c>
      <c r="AG11" s="221" t="str">
        <f t="shared" si="4"/>
        <v/>
      </c>
      <c r="AH11" s="222" t="str">
        <f t="shared" si="5"/>
        <v/>
      </c>
      <c r="AI11" s="42">
        <f>IF(COUNT(B11:H11,I11,K11,M11,O11,Q11,S11,U11,#REF!)&gt;0,COUNT(B11:H11,I11,K11,M11,O11,Q11,S11,U11,#REF!),"")</f>
        <v>12</v>
      </c>
      <c r="AJ11" s="51">
        <f t="shared" si="6"/>
        <v>6</v>
      </c>
      <c r="AK11" s="216">
        <f t="shared" si="7"/>
        <v>22.833333333333332</v>
      </c>
      <c r="AL11" s="226">
        <f t="shared" si="8"/>
        <v>6</v>
      </c>
      <c r="AM11" s="46" t="str">
        <f t="shared" si="9"/>
        <v/>
      </c>
      <c r="AN11" s="47">
        <f t="shared" si="10"/>
        <v>4566940.666666666</v>
      </c>
      <c r="AO11" s="5">
        <f t="shared" si="11"/>
        <v>24.125</v>
      </c>
      <c r="AP11" s="7">
        <f t="shared" si="12"/>
        <v>-1.2916666666666679</v>
      </c>
      <c r="AR11"/>
    </row>
    <row r="12" spans="1:44" ht="18" customHeight="1" x14ac:dyDescent="0.4">
      <c r="A12" s="81" t="s">
        <v>214</v>
      </c>
      <c r="B12" s="48"/>
      <c r="C12" s="49"/>
      <c r="D12" s="48">
        <v>25</v>
      </c>
      <c r="E12" s="48">
        <v>22</v>
      </c>
      <c r="F12" s="48"/>
      <c r="G12" s="49"/>
      <c r="H12" s="48">
        <v>25</v>
      </c>
      <c r="I12" s="50"/>
      <c r="J12" s="51"/>
      <c r="K12" s="50"/>
      <c r="L12" s="51"/>
      <c r="M12" s="50"/>
      <c r="N12" s="51"/>
      <c r="O12" s="52"/>
      <c r="P12" s="53"/>
      <c r="Q12" s="50">
        <v>25</v>
      </c>
      <c r="R12" s="51">
        <v>2</v>
      </c>
      <c r="S12" s="52">
        <v>22</v>
      </c>
      <c r="T12" s="53">
        <v>0</v>
      </c>
      <c r="U12" s="50"/>
      <c r="V12" s="51"/>
      <c r="W12" s="94"/>
      <c r="X12" s="94"/>
      <c r="Y12" s="94"/>
      <c r="Z12" s="94"/>
      <c r="AA12" s="94"/>
      <c r="AB12" s="94"/>
      <c r="AC12" s="221" t="str">
        <f t="shared" si="0"/>
        <v/>
      </c>
      <c r="AD12" s="221" t="str">
        <f t="shared" si="1"/>
        <v/>
      </c>
      <c r="AE12" s="221" t="str">
        <f t="shared" si="2"/>
        <v/>
      </c>
      <c r="AF12" s="221" t="str">
        <f t="shared" si="3"/>
        <v/>
      </c>
      <c r="AG12" s="221" t="str">
        <f t="shared" si="4"/>
        <v/>
      </c>
      <c r="AH12" s="222" t="str">
        <f t="shared" si="5"/>
        <v/>
      </c>
      <c r="AI12" s="42">
        <f>IF(COUNT(B12:H12,I12,K12,M12,O12,Q12,S12,U12,#REF!)&gt;0,COUNT(B12:H12,I12,K12,M12,O12,Q12,S12,U12,#REF!),"")</f>
        <v>5</v>
      </c>
      <c r="AJ12" s="51">
        <f t="shared" si="6"/>
        <v>2</v>
      </c>
      <c r="AK12" s="216">
        <f t="shared" si="7"/>
        <v>23.8</v>
      </c>
      <c r="AL12" s="226">
        <f t="shared" si="8"/>
        <v>2</v>
      </c>
      <c r="AM12" s="46" t="str">
        <f t="shared" si="9"/>
        <v/>
      </c>
      <c r="AN12" s="47">
        <f t="shared" si="10"/>
        <v>2380119</v>
      </c>
      <c r="AO12" s="5" t="str">
        <f t="shared" si="11"/>
        <v/>
      </c>
      <c r="AP12" s="7" t="str">
        <f t="shared" si="12"/>
        <v/>
      </c>
      <c r="AR12"/>
    </row>
    <row r="13" spans="1:44" ht="18" customHeight="1" x14ac:dyDescent="0.4">
      <c r="A13" s="142" t="s">
        <v>252</v>
      </c>
      <c r="B13" s="48"/>
      <c r="C13" s="49"/>
      <c r="D13" s="48"/>
      <c r="E13" s="48"/>
      <c r="F13" s="48"/>
      <c r="G13" s="49"/>
      <c r="H13" s="48"/>
      <c r="I13" s="50"/>
      <c r="J13" s="51"/>
      <c r="K13" s="50"/>
      <c r="L13" s="51"/>
      <c r="M13" s="50"/>
      <c r="N13" s="51"/>
      <c r="O13" s="52"/>
      <c r="P13" s="53"/>
      <c r="Q13" s="50"/>
      <c r="R13" s="51"/>
      <c r="S13" s="52"/>
      <c r="T13" s="53"/>
      <c r="U13" s="50">
        <v>23</v>
      </c>
      <c r="V13" s="51">
        <v>1</v>
      </c>
      <c r="W13" s="94"/>
      <c r="X13" s="94"/>
      <c r="Y13" s="94"/>
      <c r="Z13" s="94"/>
      <c r="AA13" s="94"/>
      <c r="AB13" s="94"/>
      <c r="AC13" s="221" t="str">
        <f t="shared" si="0"/>
        <v/>
      </c>
      <c r="AD13" s="221" t="str">
        <f t="shared" si="1"/>
        <v/>
      </c>
      <c r="AE13" s="221" t="str">
        <f t="shared" si="2"/>
        <v/>
      </c>
      <c r="AF13" s="221" t="str">
        <f t="shared" si="3"/>
        <v/>
      </c>
      <c r="AG13" s="221" t="str">
        <f t="shared" si="4"/>
        <v/>
      </c>
      <c r="AH13" s="222" t="str">
        <f t="shared" si="5"/>
        <v/>
      </c>
      <c r="AI13" s="42">
        <f>IF(COUNT(B13:H13,I13,K13,M13,O13,Q13,S13,U13,#REF!)&gt;0,COUNT(B13:H13,I13,K13,M13,O13,Q13,S13,U13,#REF!),"")</f>
        <v>1</v>
      </c>
      <c r="AJ13" s="51">
        <f t="shared" si="6"/>
        <v>1</v>
      </c>
      <c r="AK13" s="216">
        <f t="shared" si="7"/>
        <v>23</v>
      </c>
      <c r="AL13" s="226">
        <f t="shared" si="8"/>
        <v>1</v>
      </c>
      <c r="AM13" s="46" t="str">
        <f t="shared" si="9"/>
        <v/>
      </c>
      <c r="AN13" s="47">
        <f t="shared" si="10"/>
        <v>2300023</v>
      </c>
      <c r="AO13" s="5" t="str">
        <f t="shared" si="11"/>
        <v/>
      </c>
      <c r="AP13" s="7" t="str">
        <f t="shared" si="12"/>
        <v/>
      </c>
      <c r="AR13"/>
    </row>
    <row r="14" spans="1:44" ht="18" customHeight="1" x14ac:dyDescent="0.4">
      <c r="A14" s="144" t="s">
        <v>251</v>
      </c>
      <c r="B14" s="48"/>
      <c r="C14" s="49"/>
      <c r="D14" s="54"/>
      <c r="E14" s="54"/>
      <c r="F14" s="54"/>
      <c r="G14" s="55"/>
      <c r="H14" s="54"/>
      <c r="I14" s="56"/>
      <c r="J14" s="57"/>
      <c r="K14" s="56"/>
      <c r="L14" s="57"/>
      <c r="M14" s="56"/>
      <c r="N14" s="57"/>
      <c r="O14" s="58"/>
      <c r="P14" s="59"/>
      <c r="Q14" s="56"/>
      <c r="R14" s="57"/>
      <c r="S14" s="58"/>
      <c r="T14" s="59"/>
      <c r="U14" s="56">
        <v>23</v>
      </c>
      <c r="V14" s="57">
        <v>1</v>
      </c>
      <c r="W14" s="94"/>
      <c r="X14" s="94"/>
      <c r="Y14" s="94"/>
      <c r="Z14" s="94"/>
      <c r="AA14" s="94"/>
      <c r="AB14" s="94"/>
      <c r="AC14" s="221" t="str">
        <f t="shared" si="0"/>
        <v/>
      </c>
      <c r="AD14" s="221" t="str">
        <f t="shared" si="1"/>
        <v/>
      </c>
      <c r="AE14" s="221" t="str">
        <f t="shared" si="2"/>
        <v/>
      </c>
      <c r="AF14" s="221" t="str">
        <f t="shared" si="3"/>
        <v/>
      </c>
      <c r="AG14" s="221" t="str">
        <f t="shared" si="4"/>
        <v/>
      </c>
      <c r="AH14" s="222" t="str">
        <f t="shared" si="5"/>
        <v/>
      </c>
      <c r="AI14" s="42">
        <f>IF(COUNT(B14:H14,I14,K14,M14,O14,Q14,S14,U14,#REF!)&gt;0,COUNT(B14:H14,I14,K14,M14,O14,Q14,S14,U14,#REF!),"")</f>
        <v>1</v>
      </c>
      <c r="AJ14" s="51">
        <f t="shared" si="6"/>
        <v>1</v>
      </c>
      <c r="AK14" s="216">
        <f t="shared" si="7"/>
        <v>23</v>
      </c>
      <c r="AL14" s="226">
        <f t="shared" si="8"/>
        <v>1</v>
      </c>
      <c r="AM14" s="46" t="str">
        <f t="shared" si="9"/>
        <v/>
      </c>
      <c r="AN14" s="47">
        <f t="shared" si="10"/>
        <v>2300023</v>
      </c>
      <c r="AO14" s="5" t="str">
        <f t="shared" si="11"/>
        <v/>
      </c>
      <c r="AP14" s="7" t="str">
        <f t="shared" si="12"/>
        <v/>
      </c>
      <c r="AR14"/>
    </row>
    <row r="15" spans="1:44" ht="18" customHeight="1" x14ac:dyDescent="0.4">
      <c r="A15" s="143"/>
      <c r="B15" s="48"/>
      <c r="C15" s="49"/>
      <c r="D15" s="48"/>
      <c r="E15" s="48"/>
      <c r="F15" s="48"/>
      <c r="G15" s="49"/>
      <c r="H15" s="48"/>
      <c r="I15" s="50"/>
      <c r="J15" s="51"/>
      <c r="K15" s="50"/>
      <c r="L15" s="51"/>
      <c r="M15" s="50"/>
      <c r="N15" s="51"/>
      <c r="O15" s="52"/>
      <c r="P15" s="53"/>
      <c r="Q15" s="50"/>
      <c r="R15" s="51"/>
      <c r="S15" s="52"/>
      <c r="T15" s="53"/>
      <c r="U15" s="50"/>
      <c r="V15" s="51"/>
      <c r="W15" s="94"/>
      <c r="X15" s="94"/>
      <c r="Y15" s="94"/>
      <c r="Z15" s="94"/>
      <c r="AA15" s="94"/>
      <c r="AB15" s="94"/>
      <c r="AC15" s="221" t="str">
        <f t="shared" ref="AC15:AH22" si="13">IF(W15&gt;0,INT(W15),"")</f>
        <v/>
      </c>
      <c r="AD15" s="221" t="str">
        <f t="shared" ref="AD15:AH18" si="14">IF(X15&gt;0,INT(X15),"")</f>
        <v/>
      </c>
      <c r="AE15" s="221" t="str">
        <f t="shared" si="14"/>
        <v/>
      </c>
      <c r="AF15" s="221" t="str">
        <f t="shared" si="14"/>
        <v/>
      </c>
      <c r="AG15" s="221" t="str">
        <f t="shared" si="14"/>
        <v/>
      </c>
      <c r="AH15" s="222" t="str">
        <f t="shared" si="14"/>
        <v/>
      </c>
      <c r="AI15" s="42" t="str">
        <f>IF(COUNT(B15:H15,I15,K15,M15,O15,Q15,S15,U15,#REF!)&gt;0,COUNT(B15:H15,I15,K15,M15,O15,Q15,S15,U15,#REF!),"")</f>
        <v/>
      </c>
      <c r="AJ15" s="51" t="str">
        <f t="shared" ref="AJ15:AJ22" si="15">IF(COUNT(J15,L15,N15,P15,R15,T15,V15)&gt;0,COUNT(J15,L15,N15,P15,R15,T15,V15),"")</f>
        <v/>
      </c>
      <c r="AK15" s="216" t="str">
        <f t="shared" ref="AK15:AK22" si="16">IF(COUNT(B15:AB15)&gt;0,AVERAGE(B15:H15,I15,K15,M15,O15,Q15,S15,U15,AC15:AH15),"")</f>
        <v/>
      </c>
      <c r="AL15" s="226" t="str">
        <f t="shared" ref="AL15:AL22" si="17">IF(COUNT(J15,L15,N15,P15,R15,T15,V15),SUM(J15,L15,N15,P15,R15,T15,V15),"")</f>
        <v/>
      </c>
      <c r="AM15" s="46" t="str">
        <f t="shared" ref="AM15:AM22" si="18">IF(COUNTIF(B15:AB15,"&gt;=30")&gt;0,COUNTIF(B15:AB15,"&gt;=30"),"")</f>
        <v/>
      </c>
      <c r="AN15" s="47">
        <f t="shared" ref="AN15:AN22" si="19">IF(AI15&lt;&gt;"",IF(OR((B$37+B$39)&lt;10,AI15&gt;=(B$37+B$39)*0.75),200000,100000)*AK15+SUM(U15,S15,Q15,O15,M15,K15,I15,B15:H15,AC15:AH15),0)</f>
        <v>0</v>
      </c>
      <c r="AO15" s="5" t="str">
        <f t="shared" ref="AO15:AO22" si="20">IF(COUNTBLANK(A15)=0,IF(VLOOKUP(A15,LastSeason,1,TRUE)=A15,VLOOKUP(A15,LastSeason,2,FALSE),""),"")</f>
        <v/>
      </c>
      <c r="AP15" s="7" t="str">
        <f t="shared" ref="AP15:AP22" si="21">IF(AND(AO15&lt;&gt;"",AK15&lt;&gt;""),AK15-AO15,"")</f>
        <v/>
      </c>
      <c r="AR15"/>
    </row>
    <row r="16" spans="1:44" ht="18" customHeight="1" x14ac:dyDescent="0.4">
      <c r="A16" s="143"/>
      <c r="B16" s="48"/>
      <c r="C16" s="49"/>
      <c r="D16" s="54"/>
      <c r="E16" s="54"/>
      <c r="F16" s="54"/>
      <c r="G16" s="55"/>
      <c r="H16" s="54"/>
      <c r="I16" s="56"/>
      <c r="J16" s="57"/>
      <c r="K16" s="56"/>
      <c r="L16" s="57"/>
      <c r="M16" s="56"/>
      <c r="N16" s="57"/>
      <c r="O16" s="58"/>
      <c r="P16" s="59"/>
      <c r="Q16" s="56"/>
      <c r="R16" s="57"/>
      <c r="S16" s="58"/>
      <c r="T16" s="59"/>
      <c r="U16" s="56"/>
      <c r="V16" s="57"/>
      <c r="W16" s="95"/>
      <c r="X16" s="95"/>
      <c r="Y16" s="95"/>
      <c r="Z16" s="95"/>
      <c r="AA16" s="95"/>
      <c r="AB16" s="95"/>
      <c r="AC16" s="221" t="str">
        <f t="shared" si="13"/>
        <v/>
      </c>
      <c r="AD16" s="221" t="str">
        <f t="shared" si="14"/>
        <v/>
      </c>
      <c r="AE16" s="221" t="str">
        <f t="shared" si="14"/>
        <v/>
      </c>
      <c r="AF16" s="221" t="str">
        <f t="shared" si="14"/>
        <v/>
      </c>
      <c r="AG16" s="221" t="str">
        <f t="shared" si="14"/>
        <v/>
      </c>
      <c r="AH16" s="222" t="str">
        <f t="shared" si="14"/>
        <v/>
      </c>
      <c r="AI16" s="42" t="str">
        <f>IF(COUNT(B16:H16,I16,K16,M16,O16,Q16,S16,U16,#REF!)&gt;0,COUNT(B16:H16,I16,K16,M16,O16,Q16,S16,U16,#REF!),"")</f>
        <v/>
      </c>
      <c r="AJ16" s="51" t="str">
        <f t="shared" si="15"/>
        <v/>
      </c>
      <c r="AK16" s="216" t="str">
        <f t="shared" si="16"/>
        <v/>
      </c>
      <c r="AL16" s="226" t="str">
        <f t="shared" si="17"/>
        <v/>
      </c>
      <c r="AM16" s="46" t="str">
        <f t="shared" si="18"/>
        <v/>
      </c>
      <c r="AN16" s="47">
        <f t="shared" si="19"/>
        <v>0</v>
      </c>
      <c r="AO16" s="5" t="str">
        <f t="shared" si="20"/>
        <v/>
      </c>
      <c r="AP16" s="7" t="str">
        <f t="shared" si="21"/>
        <v/>
      </c>
      <c r="AR16"/>
    </row>
    <row r="17" spans="1:44" ht="18" customHeight="1" x14ac:dyDescent="0.4">
      <c r="A17" s="143"/>
      <c r="B17" s="48"/>
      <c r="C17" s="55"/>
      <c r="D17" s="54"/>
      <c r="E17" s="54"/>
      <c r="F17" s="54"/>
      <c r="G17" s="55"/>
      <c r="H17" s="54"/>
      <c r="I17" s="56"/>
      <c r="J17" s="57"/>
      <c r="K17" s="56"/>
      <c r="L17" s="57"/>
      <c r="M17" s="56"/>
      <c r="N17" s="57"/>
      <c r="O17" s="58"/>
      <c r="P17" s="59"/>
      <c r="Q17" s="56"/>
      <c r="R17" s="57"/>
      <c r="S17" s="58"/>
      <c r="T17" s="59"/>
      <c r="U17" s="56"/>
      <c r="V17" s="57"/>
      <c r="W17" s="95"/>
      <c r="X17" s="95"/>
      <c r="Y17" s="95"/>
      <c r="Z17" s="95"/>
      <c r="AA17" s="95"/>
      <c r="AB17" s="95"/>
      <c r="AC17" s="221" t="str">
        <f t="shared" si="13"/>
        <v/>
      </c>
      <c r="AD17" s="221" t="str">
        <f t="shared" si="14"/>
        <v/>
      </c>
      <c r="AE17" s="221" t="str">
        <f t="shared" si="14"/>
        <v/>
      </c>
      <c r="AF17" s="221" t="str">
        <f t="shared" si="14"/>
        <v/>
      </c>
      <c r="AG17" s="221" t="str">
        <f t="shared" si="14"/>
        <v/>
      </c>
      <c r="AH17" s="222" t="str">
        <f t="shared" si="14"/>
        <v/>
      </c>
      <c r="AI17" s="42" t="str">
        <f>IF(COUNT(B17:H17,I17,K17,M17,O17,Q17,S17,U17,#REF!)&gt;0,COUNT(B17:H17,I17,K17,M17,O17,Q17,S17,U17,#REF!),"")</f>
        <v/>
      </c>
      <c r="AJ17" s="51" t="str">
        <f t="shared" si="15"/>
        <v/>
      </c>
      <c r="AK17" s="216" t="str">
        <f t="shared" si="16"/>
        <v/>
      </c>
      <c r="AL17" s="226" t="str">
        <f t="shared" si="17"/>
        <v/>
      </c>
      <c r="AM17" s="46" t="str">
        <f t="shared" si="18"/>
        <v/>
      </c>
      <c r="AN17" s="47">
        <f t="shared" si="19"/>
        <v>0</v>
      </c>
      <c r="AO17" s="5" t="str">
        <f t="shared" si="20"/>
        <v/>
      </c>
      <c r="AP17" s="7" t="str">
        <f t="shared" si="21"/>
        <v/>
      </c>
      <c r="AR17"/>
    </row>
    <row r="18" spans="1:44" ht="18" customHeight="1" x14ac:dyDescent="0.4">
      <c r="A18" s="143"/>
      <c r="B18" s="48"/>
      <c r="C18" s="55"/>
      <c r="D18" s="48"/>
      <c r="E18" s="48"/>
      <c r="F18" s="48"/>
      <c r="G18" s="49"/>
      <c r="H18" s="48"/>
      <c r="I18" s="50"/>
      <c r="J18" s="51"/>
      <c r="K18" s="50"/>
      <c r="L18" s="51"/>
      <c r="M18" s="50"/>
      <c r="N18" s="51"/>
      <c r="O18" s="52"/>
      <c r="P18" s="53"/>
      <c r="Q18" s="50"/>
      <c r="R18" s="51"/>
      <c r="S18" s="52"/>
      <c r="T18" s="53"/>
      <c r="U18" s="50"/>
      <c r="V18" s="51"/>
      <c r="W18" s="94"/>
      <c r="X18" s="94"/>
      <c r="Y18" s="94"/>
      <c r="Z18" s="94"/>
      <c r="AA18" s="94"/>
      <c r="AB18" s="94"/>
      <c r="AC18" s="221" t="str">
        <f t="shared" si="13"/>
        <v/>
      </c>
      <c r="AD18" s="221" t="str">
        <f t="shared" si="14"/>
        <v/>
      </c>
      <c r="AE18" s="221" t="str">
        <f t="shared" si="14"/>
        <v/>
      </c>
      <c r="AF18" s="221" t="str">
        <f t="shared" si="14"/>
        <v/>
      </c>
      <c r="AG18" s="221" t="str">
        <f t="shared" si="14"/>
        <v/>
      </c>
      <c r="AH18" s="222" t="str">
        <f t="shared" si="14"/>
        <v/>
      </c>
      <c r="AI18" s="42" t="str">
        <f>IF(COUNT(B18:H18,I18,K18,M18,O18,Q18,S18,U18,#REF!)&gt;0,COUNT(B18:H18,I18,K18,M18,O18,Q18,S18,U18,#REF!),"")</f>
        <v/>
      </c>
      <c r="AJ18" s="51" t="str">
        <f t="shared" si="15"/>
        <v/>
      </c>
      <c r="AK18" s="216" t="str">
        <f t="shared" si="16"/>
        <v/>
      </c>
      <c r="AL18" s="226" t="str">
        <f t="shared" si="17"/>
        <v/>
      </c>
      <c r="AM18" s="46" t="str">
        <f t="shared" si="18"/>
        <v/>
      </c>
      <c r="AN18" s="47">
        <f t="shared" si="19"/>
        <v>0</v>
      </c>
      <c r="AO18" s="5" t="str">
        <f t="shared" si="20"/>
        <v/>
      </c>
      <c r="AP18" s="7" t="str">
        <f t="shared" si="21"/>
        <v/>
      </c>
      <c r="AR18"/>
    </row>
    <row r="19" spans="1:44" ht="18" customHeight="1" x14ac:dyDescent="0.4">
      <c r="A19" s="143"/>
      <c r="B19" s="48"/>
      <c r="C19" s="55"/>
      <c r="D19" s="54"/>
      <c r="E19" s="54"/>
      <c r="F19" s="54"/>
      <c r="G19" s="55"/>
      <c r="H19" s="54"/>
      <c r="I19" s="56"/>
      <c r="J19" s="57"/>
      <c r="K19" s="56"/>
      <c r="L19" s="57"/>
      <c r="M19" s="56"/>
      <c r="N19" s="57"/>
      <c r="O19" s="58"/>
      <c r="P19" s="59"/>
      <c r="Q19" s="56"/>
      <c r="R19" s="57"/>
      <c r="S19" s="58"/>
      <c r="T19" s="59"/>
      <c r="U19" s="56"/>
      <c r="V19" s="57"/>
      <c r="W19" s="95"/>
      <c r="X19" s="95"/>
      <c r="Y19" s="95"/>
      <c r="Z19" s="95"/>
      <c r="AA19" s="95"/>
      <c r="AB19" s="95"/>
      <c r="AC19" s="221" t="str">
        <f t="shared" si="13"/>
        <v/>
      </c>
      <c r="AD19" s="221" t="str">
        <f t="shared" si="13"/>
        <v/>
      </c>
      <c r="AE19" s="221" t="str">
        <f t="shared" si="13"/>
        <v/>
      </c>
      <c r="AF19" s="221" t="str">
        <f t="shared" si="13"/>
        <v/>
      </c>
      <c r="AG19" s="221" t="str">
        <f t="shared" si="13"/>
        <v/>
      </c>
      <c r="AH19" s="222" t="str">
        <f t="shared" si="13"/>
        <v/>
      </c>
      <c r="AI19" s="42" t="str">
        <f>IF(COUNT(B19:H19,I19,K19,M19,O19,Q19,S19,U19,#REF!)&gt;0,COUNT(B19:H19,I19,K19,M19,O19,Q19,S19,U19,#REF!),"")</f>
        <v/>
      </c>
      <c r="AJ19" s="51" t="str">
        <f t="shared" si="15"/>
        <v/>
      </c>
      <c r="AK19" s="216" t="str">
        <f t="shared" si="16"/>
        <v/>
      </c>
      <c r="AL19" s="226" t="str">
        <f t="shared" si="17"/>
        <v/>
      </c>
      <c r="AM19" s="46" t="str">
        <f t="shared" si="18"/>
        <v/>
      </c>
      <c r="AN19" s="47">
        <f t="shared" si="19"/>
        <v>0</v>
      </c>
      <c r="AO19" s="5" t="str">
        <f t="shared" si="20"/>
        <v/>
      </c>
      <c r="AP19" s="7" t="str">
        <f t="shared" si="21"/>
        <v/>
      </c>
      <c r="AR19"/>
    </row>
    <row r="20" spans="1:44" ht="18" customHeight="1" x14ac:dyDescent="0.4">
      <c r="A20" s="145"/>
      <c r="B20" s="48"/>
      <c r="C20" s="55"/>
      <c r="D20" s="54"/>
      <c r="E20" s="54"/>
      <c r="F20" s="54"/>
      <c r="G20" s="55"/>
      <c r="H20" s="54"/>
      <c r="I20" s="56"/>
      <c r="J20" s="57"/>
      <c r="K20" s="56"/>
      <c r="L20" s="57"/>
      <c r="M20" s="56"/>
      <c r="N20" s="57"/>
      <c r="O20" s="58"/>
      <c r="P20" s="59"/>
      <c r="Q20" s="56"/>
      <c r="R20" s="57"/>
      <c r="S20" s="58"/>
      <c r="T20" s="59"/>
      <c r="U20" s="56"/>
      <c r="V20" s="57"/>
      <c r="W20" s="95"/>
      <c r="X20" s="95"/>
      <c r="Y20" s="95"/>
      <c r="Z20" s="95"/>
      <c r="AA20" s="95"/>
      <c r="AB20" s="95"/>
      <c r="AC20" s="221" t="str">
        <f t="shared" si="13"/>
        <v/>
      </c>
      <c r="AD20" s="221" t="str">
        <f t="shared" si="13"/>
        <v/>
      </c>
      <c r="AE20" s="221" t="str">
        <f t="shared" si="13"/>
        <v/>
      </c>
      <c r="AF20" s="221" t="str">
        <f t="shared" si="13"/>
        <v/>
      </c>
      <c r="AG20" s="221" t="str">
        <f t="shared" si="13"/>
        <v/>
      </c>
      <c r="AH20" s="222" t="str">
        <f t="shared" si="13"/>
        <v/>
      </c>
      <c r="AI20" s="42" t="str">
        <f>IF(COUNT(B20:H20,I20,K20,M20,O20,Q20,S20,U20,#REF!)&gt;0,COUNT(B20:H20,I20,K20,M20,O20,Q20,S20,U20,#REF!),"")</f>
        <v/>
      </c>
      <c r="AJ20" s="51" t="str">
        <f t="shared" si="15"/>
        <v/>
      </c>
      <c r="AK20" s="216" t="str">
        <f t="shared" si="16"/>
        <v/>
      </c>
      <c r="AL20" s="226" t="str">
        <f t="shared" si="17"/>
        <v/>
      </c>
      <c r="AM20" s="46" t="str">
        <f t="shared" si="18"/>
        <v/>
      </c>
      <c r="AN20" s="47">
        <f t="shared" si="19"/>
        <v>0</v>
      </c>
      <c r="AO20" s="5" t="str">
        <f t="shared" si="20"/>
        <v/>
      </c>
      <c r="AP20" s="7" t="str">
        <f t="shared" si="21"/>
        <v/>
      </c>
      <c r="AR20"/>
    </row>
    <row r="21" spans="1:44" ht="18" customHeight="1" x14ac:dyDescent="0.4">
      <c r="A21" s="145"/>
      <c r="B21" s="48"/>
      <c r="C21" s="55"/>
      <c r="D21" s="54"/>
      <c r="E21" s="54"/>
      <c r="F21" s="54"/>
      <c r="G21" s="55"/>
      <c r="H21" s="54"/>
      <c r="I21" s="56"/>
      <c r="J21" s="57"/>
      <c r="K21" s="56"/>
      <c r="L21" s="57"/>
      <c r="M21" s="56"/>
      <c r="N21" s="57"/>
      <c r="O21" s="58"/>
      <c r="P21" s="59"/>
      <c r="Q21" s="56"/>
      <c r="R21" s="57"/>
      <c r="S21" s="58"/>
      <c r="T21" s="59"/>
      <c r="U21" s="56"/>
      <c r="V21" s="57"/>
      <c r="W21" s="95"/>
      <c r="X21" s="95"/>
      <c r="Y21" s="95"/>
      <c r="Z21" s="95"/>
      <c r="AA21" s="95"/>
      <c r="AB21" s="95"/>
      <c r="AC21" s="221" t="str">
        <f t="shared" si="13"/>
        <v/>
      </c>
      <c r="AD21" s="221" t="str">
        <f t="shared" si="13"/>
        <v/>
      </c>
      <c r="AE21" s="221" t="str">
        <f t="shared" si="13"/>
        <v/>
      </c>
      <c r="AF21" s="221" t="str">
        <f t="shared" si="13"/>
        <v/>
      </c>
      <c r="AG21" s="221" t="str">
        <f t="shared" si="13"/>
        <v/>
      </c>
      <c r="AH21" s="222" t="str">
        <f t="shared" si="13"/>
        <v/>
      </c>
      <c r="AI21" s="42" t="str">
        <f>IF(COUNT(B21:H21,I21,K21,M21,O21,Q21,S21,U21,#REF!)&gt;0,COUNT(B21:H21,I21,K21,M21,O21,Q21,S21,U21,#REF!),"")</f>
        <v/>
      </c>
      <c r="AJ21" s="51" t="str">
        <f t="shared" si="15"/>
        <v/>
      </c>
      <c r="AK21" s="216" t="str">
        <f t="shared" si="16"/>
        <v/>
      </c>
      <c r="AL21" s="226" t="str">
        <f t="shared" si="17"/>
        <v/>
      </c>
      <c r="AM21" s="46" t="str">
        <f t="shared" si="18"/>
        <v/>
      </c>
      <c r="AN21" s="47">
        <f t="shared" si="19"/>
        <v>0</v>
      </c>
      <c r="AO21" s="5" t="str">
        <f t="shared" si="20"/>
        <v/>
      </c>
      <c r="AP21" s="7" t="str">
        <f t="shared" si="21"/>
        <v/>
      </c>
      <c r="AR21"/>
    </row>
    <row r="22" spans="1:44" ht="18" customHeight="1" thickBot="1" x14ac:dyDescent="0.45">
      <c r="A22" s="146"/>
      <c r="B22" s="147"/>
      <c r="C22" s="148"/>
      <c r="D22" s="60"/>
      <c r="E22" s="60"/>
      <c r="F22" s="60"/>
      <c r="G22" s="61"/>
      <c r="H22" s="60"/>
      <c r="I22" s="62"/>
      <c r="J22" s="63"/>
      <c r="K22" s="62"/>
      <c r="L22" s="63"/>
      <c r="M22" s="62"/>
      <c r="N22" s="63"/>
      <c r="O22" s="64"/>
      <c r="P22" s="65"/>
      <c r="Q22" s="62"/>
      <c r="R22" s="63"/>
      <c r="S22" s="64"/>
      <c r="T22" s="65"/>
      <c r="U22" s="62"/>
      <c r="V22" s="63"/>
      <c r="W22" s="97"/>
      <c r="X22" s="97"/>
      <c r="Y22" s="97"/>
      <c r="Z22" s="97"/>
      <c r="AA22" s="97"/>
      <c r="AB22" s="97"/>
      <c r="AC22" s="223" t="str">
        <f t="shared" si="13"/>
        <v/>
      </c>
      <c r="AD22" s="223" t="str">
        <f t="shared" si="13"/>
        <v/>
      </c>
      <c r="AE22" s="223" t="str">
        <f t="shared" si="13"/>
        <v/>
      </c>
      <c r="AF22" s="223" t="str">
        <f t="shared" si="13"/>
        <v/>
      </c>
      <c r="AG22" s="223" t="str">
        <f t="shared" si="13"/>
        <v/>
      </c>
      <c r="AH22" s="224" t="str">
        <f t="shared" si="13"/>
        <v/>
      </c>
      <c r="AI22" s="225" t="str">
        <f>IF(COUNT(B22:H22,I22,K22,M22,O22,Q22,S22,U22,#REF!)&gt;0,COUNT(B22:H22,I22,K22,M22,O22,Q22,S22,U22,#REF!),"")</f>
        <v/>
      </c>
      <c r="AJ22" s="66" t="str">
        <f t="shared" si="15"/>
        <v/>
      </c>
      <c r="AK22" s="227" t="str">
        <f t="shared" si="16"/>
        <v/>
      </c>
      <c r="AL22" s="228" t="str">
        <f t="shared" si="17"/>
        <v/>
      </c>
      <c r="AM22" s="149" t="str">
        <f t="shared" si="18"/>
        <v/>
      </c>
      <c r="AN22" s="47">
        <f t="shared" si="19"/>
        <v>0</v>
      </c>
      <c r="AO22" s="5" t="str">
        <f t="shared" si="20"/>
        <v/>
      </c>
      <c r="AP22" s="7" t="str">
        <f t="shared" si="21"/>
        <v/>
      </c>
      <c r="AR22"/>
    </row>
    <row r="23" spans="1:44" ht="18" customHeight="1" x14ac:dyDescent="0.4">
      <c r="A23" s="83" t="s">
        <v>231</v>
      </c>
      <c r="B23" s="150">
        <v>190</v>
      </c>
      <c r="C23" s="151">
        <v>177</v>
      </c>
      <c r="D23" s="150">
        <v>188</v>
      </c>
      <c r="E23" s="150">
        <v>189</v>
      </c>
      <c r="F23" s="150">
        <v>183</v>
      </c>
      <c r="G23" s="151">
        <v>183</v>
      </c>
      <c r="H23" s="150">
        <v>184</v>
      </c>
      <c r="I23" s="152">
        <v>195</v>
      </c>
      <c r="J23" s="153">
        <v>12</v>
      </c>
      <c r="K23" s="152">
        <v>193</v>
      </c>
      <c r="L23" s="153">
        <v>14</v>
      </c>
      <c r="M23" s="152">
        <v>188</v>
      </c>
      <c r="N23" s="153">
        <v>10</v>
      </c>
      <c r="O23" s="154">
        <v>195</v>
      </c>
      <c r="P23" s="155">
        <v>14</v>
      </c>
      <c r="Q23" s="152">
        <v>191</v>
      </c>
      <c r="R23" s="153">
        <v>9</v>
      </c>
      <c r="S23" s="154">
        <v>189</v>
      </c>
      <c r="T23" s="155">
        <v>7</v>
      </c>
      <c r="U23" s="152">
        <v>182</v>
      </c>
      <c r="V23" s="153">
        <v>6</v>
      </c>
      <c r="W23" s="156"/>
      <c r="X23" s="157"/>
      <c r="Y23" s="156"/>
      <c r="Z23" s="157"/>
      <c r="AA23" s="156"/>
      <c r="AB23" s="156"/>
      <c r="AC23" s="212"/>
      <c r="AD23" s="212"/>
      <c r="AE23" s="212"/>
      <c r="AF23" s="212"/>
      <c r="AG23" s="212"/>
      <c r="AH23" s="212"/>
      <c r="AI23" s="68"/>
      <c r="AJ23" s="68"/>
      <c r="AK23" s="69"/>
      <c r="AL23" s="69"/>
      <c r="AM23" s="70"/>
      <c r="AN23" s="39"/>
      <c r="AO23" s="206"/>
      <c r="AP23" s="5"/>
      <c r="AR23"/>
    </row>
    <row r="24" spans="1:44" ht="18" customHeight="1" x14ac:dyDescent="0.4">
      <c r="A24" s="79" t="s">
        <v>232</v>
      </c>
      <c r="B24" s="158">
        <v>184</v>
      </c>
      <c r="C24" s="159">
        <v>188</v>
      </c>
      <c r="D24" s="158">
        <v>187</v>
      </c>
      <c r="E24" s="158">
        <v>195</v>
      </c>
      <c r="F24" s="158">
        <v>189</v>
      </c>
      <c r="G24" s="159">
        <v>200</v>
      </c>
      <c r="H24" s="158">
        <v>196</v>
      </c>
      <c r="I24" s="160">
        <v>199</v>
      </c>
      <c r="J24" s="161">
        <v>12</v>
      </c>
      <c r="K24" s="160">
        <v>194</v>
      </c>
      <c r="L24" s="161">
        <v>14</v>
      </c>
      <c r="M24" s="160">
        <v>190</v>
      </c>
      <c r="N24" s="161">
        <v>12</v>
      </c>
      <c r="O24" s="162">
        <v>195</v>
      </c>
      <c r="P24" s="163">
        <v>13</v>
      </c>
      <c r="Q24" s="160">
        <v>189</v>
      </c>
      <c r="R24" s="161">
        <v>8</v>
      </c>
      <c r="S24" s="162">
        <v>186</v>
      </c>
      <c r="T24" s="163">
        <v>7</v>
      </c>
      <c r="U24" s="160">
        <v>197</v>
      </c>
      <c r="V24" s="161">
        <v>10</v>
      </c>
      <c r="W24" s="164"/>
      <c r="X24" s="165"/>
      <c r="Y24" s="164"/>
      <c r="Z24" s="165"/>
      <c r="AA24" s="164"/>
      <c r="AB24" s="164"/>
      <c r="AC24" s="212"/>
      <c r="AD24" s="212"/>
      <c r="AE24" s="212"/>
      <c r="AF24" s="212"/>
      <c r="AG24" s="212"/>
      <c r="AH24" s="212"/>
      <c r="AI24" s="68"/>
      <c r="AJ24" s="68"/>
      <c r="AK24" s="69"/>
      <c r="AL24" s="69"/>
      <c r="AM24" s="70"/>
      <c r="AN24" s="39"/>
      <c r="AO24" s="206"/>
      <c r="AP24" s="5"/>
      <c r="AR24"/>
    </row>
    <row r="25" spans="1:44" ht="18" customHeight="1" thickBot="1" x14ac:dyDescent="0.45">
      <c r="A25" s="73" t="s">
        <v>21</v>
      </c>
      <c r="B25" s="67" t="str">
        <f t="shared" ref="B25:AB25" si="22">IF(B23&gt;B24,"W",IF(B23&lt;B24,"L",IF(B23&gt;0,"D"," ")))</f>
        <v>W</v>
      </c>
      <c r="C25" s="67" t="str">
        <f t="shared" si="22"/>
        <v>L</v>
      </c>
      <c r="D25" s="67" t="str">
        <f t="shared" si="22"/>
        <v>W</v>
      </c>
      <c r="E25" s="67" t="str">
        <f t="shared" si="22"/>
        <v>L</v>
      </c>
      <c r="F25" s="67" t="str">
        <f t="shared" si="22"/>
        <v>L</v>
      </c>
      <c r="G25" s="67" t="str">
        <f t="shared" si="22"/>
        <v>L</v>
      </c>
      <c r="H25" s="67" t="str">
        <f t="shared" si="22"/>
        <v>L</v>
      </c>
      <c r="I25" s="74" t="str">
        <f t="shared" si="22"/>
        <v>L</v>
      </c>
      <c r="J25" s="75" t="str">
        <f t="shared" si="22"/>
        <v>D</v>
      </c>
      <c r="K25" s="74" t="str">
        <f t="shared" si="22"/>
        <v>L</v>
      </c>
      <c r="L25" s="75" t="str">
        <f t="shared" si="22"/>
        <v>D</v>
      </c>
      <c r="M25" s="74" t="str">
        <f t="shared" si="22"/>
        <v>L</v>
      </c>
      <c r="N25" s="75" t="str">
        <f t="shared" si="22"/>
        <v>L</v>
      </c>
      <c r="O25" s="74" t="str">
        <f t="shared" si="22"/>
        <v>D</v>
      </c>
      <c r="P25" s="75" t="str">
        <f t="shared" si="22"/>
        <v>W</v>
      </c>
      <c r="Q25" s="74" t="str">
        <f t="shared" si="22"/>
        <v>W</v>
      </c>
      <c r="R25" s="75" t="str">
        <f t="shared" si="22"/>
        <v>W</v>
      </c>
      <c r="S25" s="74" t="str">
        <f t="shared" si="22"/>
        <v>W</v>
      </c>
      <c r="T25" s="75" t="str">
        <f t="shared" si="22"/>
        <v>D</v>
      </c>
      <c r="U25" s="74" t="str">
        <f t="shared" si="22"/>
        <v>L</v>
      </c>
      <c r="V25" s="75" t="str">
        <f t="shared" si="22"/>
        <v>L</v>
      </c>
      <c r="W25" s="67" t="str">
        <f t="shared" si="22"/>
        <v xml:space="preserve"> </v>
      </c>
      <c r="X25" s="207" t="str">
        <f t="shared" si="22"/>
        <v xml:space="preserve"> </v>
      </c>
      <c r="Y25" s="67"/>
      <c r="Z25" s="208"/>
      <c r="AA25" s="67" t="str">
        <f t="shared" si="22"/>
        <v xml:space="preserve"> </v>
      </c>
      <c r="AB25" s="67" t="str">
        <f t="shared" si="22"/>
        <v xml:space="preserve"> </v>
      </c>
      <c r="AC25" s="68"/>
      <c r="AD25" s="68"/>
      <c r="AE25" s="68"/>
      <c r="AF25" s="68"/>
      <c r="AG25" s="68"/>
      <c r="AH25" s="68"/>
      <c r="AI25" s="12"/>
      <c r="AJ25" s="12"/>
      <c r="AK25" s="12"/>
      <c r="AL25" s="9"/>
      <c r="AM25" s="9"/>
      <c r="AN25"/>
      <c r="AO25" s="206"/>
      <c r="AP25" s="5"/>
      <c r="AR25"/>
    </row>
    <row r="26" spans="1:44" ht="100" customHeight="1" x14ac:dyDescent="0.4">
      <c r="A26" s="84" t="s">
        <v>22</v>
      </c>
      <c r="B26" s="35" t="s">
        <v>146</v>
      </c>
      <c r="C26" s="86" t="s">
        <v>11</v>
      </c>
      <c r="D26" s="35" t="s">
        <v>9</v>
      </c>
      <c r="E26" s="86" t="s">
        <v>8</v>
      </c>
      <c r="F26" s="35" t="s">
        <v>7</v>
      </c>
      <c r="G26" s="86" t="s">
        <v>10</v>
      </c>
      <c r="H26" s="35" t="s">
        <v>106</v>
      </c>
      <c r="I26" s="253" t="s">
        <v>146</v>
      </c>
      <c r="J26" s="254"/>
      <c r="K26" s="253" t="s">
        <v>11</v>
      </c>
      <c r="L26" s="254"/>
      <c r="M26" s="253" t="s">
        <v>9</v>
      </c>
      <c r="N26" s="254"/>
      <c r="O26" s="253" t="s">
        <v>8</v>
      </c>
      <c r="P26" s="254"/>
      <c r="Q26" s="253" t="s">
        <v>7</v>
      </c>
      <c r="R26" s="254"/>
      <c r="S26" s="253" t="s">
        <v>10</v>
      </c>
      <c r="T26" s="254"/>
      <c r="U26" s="253" t="s">
        <v>250</v>
      </c>
      <c r="V26" s="254"/>
      <c r="W26" s="35"/>
      <c r="X26" s="86"/>
      <c r="Y26" s="35"/>
      <c r="Z26" s="86"/>
      <c r="AA26" s="35"/>
      <c r="AB26" s="35"/>
      <c r="AC26" s="213"/>
      <c r="AD26" s="213"/>
      <c r="AE26" s="213"/>
      <c r="AF26" s="213"/>
      <c r="AG26" s="213"/>
      <c r="AH26" s="213"/>
      <c r="AI26" s="36"/>
      <c r="AJ26" s="36"/>
      <c r="AK26" s="12"/>
      <c r="AL26" s="9"/>
      <c r="AM26" s="9"/>
      <c r="AN26"/>
      <c r="AO26" s="206"/>
      <c r="AP26" s="5"/>
      <c r="AR26"/>
    </row>
    <row r="27" spans="1:44" ht="18" customHeight="1" thickBot="1" x14ac:dyDescent="0.45">
      <c r="A27" s="71" t="s">
        <v>23</v>
      </c>
      <c r="B27" s="67" t="s">
        <v>230</v>
      </c>
      <c r="C27" s="72" t="s">
        <v>212</v>
      </c>
      <c r="D27" s="67" t="s">
        <v>212</v>
      </c>
      <c r="E27" s="72" t="s">
        <v>230</v>
      </c>
      <c r="F27" s="67" t="s">
        <v>212</v>
      </c>
      <c r="G27" s="72" t="s">
        <v>230</v>
      </c>
      <c r="H27" s="67" t="s">
        <v>230</v>
      </c>
      <c r="I27" s="240" t="s">
        <v>212</v>
      </c>
      <c r="J27" s="241"/>
      <c r="K27" s="240" t="s">
        <v>230</v>
      </c>
      <c r="L27" s="241"/>
      <c r="M27" s="240" t="s">
        <v>230</v>
      </c>
      <c r="N27" s="241"/>
      <c r="O27" s="240" t="s">
        <v>212</v>
      </c>
      <c r="P27" s="241"/>
      <c r="Q27" s="240" t="s">
        <v>230</v>
      </c>
      <c r="R27" s="241"/>
      <c r="S27" s="240" t="s">
        <v>212</v>
      </c>
      <c r="T27" s="241"/>
      <c r="U27" s="240" t="s">
        <v>212</v>
      </c>
      <c r="V27" s="241"/>
      <c r="W27" s="67"/>
      <c r="X27" s="72"/>
      <c r="Y27" s="67"/>
      <c r="Z27" s="72"/>
      <c r="AA27" s="67"/>
      <c r="AB27" s="67"/>
      <c r="AC27" s="68"/>
      <c r="AD27" s="68"/>
      <c r="AE27" s="68"/>
      <c r="AF27" s="68"/>
      <c r="AG27" s="68"/>
      <c r="AH27" s="68"/>
      <c r="AI27" s="12"/>
      <c r="AJ27" s="12"/>
      <c r="AK27" s="12"/>
      <c r="AL27" s="9"/>
      <c r="AM27" s="9"/>
      <c r="AN27"/>
      <c r="AO27" s="206"/>
      <c r="AP27" s="5"/>
      <c r="AR27"/>
    </row>
    <row r="28" spans="1:44" ht="42" customHeight="1" thickBot="1" x14ac:dyDescent="0.45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42"/>
      <c r="X28" s="242"/>
      <c r="Y28" s="242"/>
      <c r="Z28" s="242"/>
      <c r="AA28" s="242"/>
      <c r="AB28" s="242"/>
      <c r="AC28" s="214"/>
      <c r="AD28" s="214"/>
      <c r="AE28" s="214"/>
      <c r="AF28" s="214"/>
      <c r="AG28" s="214"/>
      <c r="AH28" s="214"/>
      <c r="AI28" s="206"/>
      <c r="AJ28" s="206"/>
      <c r="AK28" s="206"/>
      <c r="AL28" s="206"/>
      <c r="AM28" s="206"/>
    </row>
    <row r="29" spans="1:44" ht="12.75" hidden="1" customHeight="1" x14ac:dyDescent="0.4">
      <c r="A29" t="s">
        <v>239</v>
      </c>
      <c r="B29" s="10">
        <f>IF(B25="W",1,0)</f>
        <v>1</v>
      </c>
      <c r="C29" s="10">
        <f t="shared" ref="C29:H29" si="23">IF(C25="W",1,0)</f>
        <v>0</v>
      </c>
      <c r="D29" s="10">
        <f t="shared" si="23"/>
        <v>1</v>
      </c>
      <c r="E29" s="10">
        <f t="shared" si="23"/>
        <v>0</v>
      </c>
      <c r="F29" s="10">
        <f t="shared" si="23"/>
        <v>0</v>
      </c>
      <c r="G29" s="10">
        <f t="shared" si="23"/>
        <v>0</v>
      </c>
      <c r="H29" s="10">
        <f t="shared" si="23"/>
        <v>0</v>
      </c>
      <c r="I29" s="10">
        <f>IF(I25="W",1,0)</f>
        <v>0</v>
      </c>
      <c r="J29" s="10"/>
      <c r="K29" s="10">
        <f>IF(K25="W",1,0)</f>
        <v>0</v>
      </c>
      <c r="L29" s="10"/>
      <c r="M29" s="10">
        <f>IF(M25="W",1,0)</f>
        <v>0</v>
      </c>
      <c r="N29" s="10"/>
      <c r="O29" s="10">
        <f>IF(O25="W",1,0)</f>
        <v>0</v>
      </c>
      <c r="P29" s="10"/>
      <c r="Q29" s="10">
        <f>IF(Q25="W",1,0)</f>
        <v>1</v>
      </c>
      <c r="R29" s="10"/>
      <c r="S29" s="10">
        <f>IF(S25="W",1,0)</f>
        <v>1</v>
      </c>
      <c r="T29" s="10"/>
      <c r="U29" s="10">
        <f>IF(U25="W",1,0)</f>
        <v>0</v>
      </c>
      <c r="V29" s="10"/>
      <c r="W29" s="10">
        <f>IF(W25="W",1,0)</f>
        <v>0</v>
      </c>
      <c r="X29" s="10">
        <f t="shared" ref="X29:AB29" si="24">IF(X25="W",1,0)</f>
        <v>0</v>
      </c>
      <c r="Y29" s="10">
        <f t="shared" si="24"/>
        <v>0</v>
      </c>
      <c r="Z29" s="10">
        <f t="shared" si="24"/>
        <v>0</v>
      </c>
      <c r="AA29" s="10">
        <f t="shared" si="24"/>
        <v>0</v>
      </c>
      <c r="AB29" s="10">
        <f t="shared" si="24"/>
        <v>0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06"/>
    </row>
    <row r="30" spans="1:44" ht="12.75" hidden="1" customHeight="1" x14ac:dyDescent="0.4">
      <c r="A30" t="s">
        <v>240</v>
      </c>
      <c r="B30" s="10">
        <f>IF(B25="D",1,0)</f>
        <v>0</v>
      </c>
      <c r="C30" s="10">
        <f t="shared" ref="C30:H30" si="25">IF(C25="D",1,0)</f>
        <v>0</v>
      </c>
      <c r="D30" s="10">
        <f t="shared" si="25"/>
        <v>0</v>
      </c>
      <c r="E30" s="10">
        <f t="shared" si="25"/>
        <v>0</v>
      </c>
      <c r="F30" s="10">
        <f t="shared" si="25"/>
        <v>0</v>
      </c>
      <c r="G30" s="10">
        <f t="shared" si="25"/>
        <v>0</v>
      </c>
      <c r="H30" s="10">
        <f t="shared" si="25"/>
        <v>0</v>
      </c>
      <c r="I30" s="10">
        <f>IF(I25="D",1,0)</f>
        <v>0</v>
      </c>
      <c r="J30" s="10"/>
      <c r="K30" s="10">
        <f>IF(K25="D",1,0)</f>
        <v>0</v>
      </c>
      <c r="L30" s="10"/>
      <c r="M30" s="10">
        <f>IF(M25="D",1,0)</f>
        <v>0</v>
      </c>
      <c r="N30" s="10"/>
      <c r="O30" s="10">
        <f>IF(O25="D",1,0)</f>
        <v>1</v>
      </c>
      <c r="P30" s="10"/>
      <c r="Q30" s="10">
        <f>IF(Q25="D",1,0)</f>
        <v>0</v>
      </c>
      <c r="R30" s="10"/>
      <c r="S30" s="10">
        <f>IF(S25="D",1,0)</f>
        <v>0</v>
      </c>
      <c r="T30" s="10"/>
      <c r="U30" s="10">
        <f>IF(U25="D",1,0)</f>
        <v>0</v>
      </c>
      <c r="V30" s="10"/>
      <c r="W30" s="10">
        <f>IF(W25="D",1,0)</f>
        <v>0</v>
      </c>
      <c r="X30" s="10">
        <f t="shared" ref="X30:AB30" si="26">IF(X25="D",1,0)</f>
        <v>0</v>
      </c>
      <c r="Y30" s="10">
        <f t="shared" si="26"/>
        <v>0</v>
      </c>
      <c r="Z30" s="10">
        <f t="shared" si="26"/>
        <v>0</v>
      </c>
      <c r="AA30" s="10">
        <f t="shared" si="26"/>
        <v>0</v>
      </c>
      <c r="AB30" s="10">
        <f t="shared" si="26"/>
        <v>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206"/>
    </row>
    <row r="31" spans="1:44" ht="12.75" hidden="1" customHeight="1" x14ac:dyDescent="0.4">
      <c r="A31" t="s">
        <v>24</v>
      </c>
      <c r="B31" s="10"/>
      <c r="C31" s="10"/>
      <c r="D31" s="10"/>
      <c r="E31" s="10"/>
      <c r="F31" s="10"/>
      <c r="G31" s="10"/>
      <c r="H31" s="10"/>
      <c r="I31" s="10"/>
      <c r="J31" s="10">
        <f t="shared" ref="J31:V31" si="27">IF(J25="W",1,0)</f>
        <v>0</v>
      </c>
      <c r="K31" s="10"/>
      <c r="L31" s="10">
        <f t="shared" si="27"/>
        <v>0</v>
      </c>
      <c r="M31" s="10"/>
      <c r="N31" s="10">
        <f t="shared" si="27"/>
        <v>0</v>
      </c>
      <c r="O31" s="10"/>
      <c r="P31" s="10">
        <f t="shared" si="27"/>
        <v>1</v>
      </c>
      <c r="Q31" s="10"/>
      <c r="R31" s="10">
        <f t="shared" si="27"/>
        <v>1</v>
      </c>
      <c r="S31" s="10"/>
      <c r="T31" s="10">
        <f t="shared" si="27"/>
        <v>0</v>
      </c>
      <c r="U31" s="10"/>
      <c r="V31" s="10">
        <f t="shared" si="27"/>
        <v>0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206"/>
    </row>
    <row r="32" spans="1:44" ht="12.75" hidden="1" customHeight="1" x14ac:dyDescent="0.4">
      <c r="A32" t="s">
        <v>25</v>
      </c>
      <c r="B32" s="10"/>
      <c r="C32" s="10"/>
      <c r="D32" s="10"/>
      <c r="E32" s="10"/>
      <c r="F32" s="10"/>
      <c r="G32" s="10"/>
      <c r="H32" s="10"/>
      <c r="I32" s="10"/>
      <c r="J32" s="10">
        <f t="shared" ref="J32:V32" si="28">IF(J25="D",1,0)</f>
        <v>1</v>
      </c>
      <c r="K32" s="10"/>
      <c r="L32" s="10">
        <f t="shared" si="28"/>
        <v>1</v>
      </c>
      <c r="M32" s="10"/>
      <c r="N32" s="10">
        <f t="shared" si="28"/>
        <v>0</v>
      </c>
      <c r="O32" s="10"/>
      <c r="P32" s="10">
        <f t="shared" si="28"/>
        <v>0</v>
      </c>
      <c r="Q32" s="10"/>
      <c r="R32" s="10">
        <f t="shared" si="28"/>
        <v>0</v>
      </c>
      <c r="S32" s="10"/>
      <c r="T32" s="10">
        <f t="shared" si="28"/>
        <v>1</v>
      </c>
      <c r="U32" s="10"/>
      <c r="V32" s="10">
        <f t="shared" si="28"/>
        <v>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06"/>
    </row>
    <row r="33" spans="1:44" ht="12.75" hidden="1" customHeight="1" x14ac:dyDescent="0.4">
      <c r="A33" t="s">
        <v>241</v>
      </c>
      <c r="B33" s="10">
        <f>B23</f>
        <v>190</v>
      </c>
      <c r="C33" s="10">
        <f t="shared" ref="C33:U33" si="29">C23</f>
        <v>177</v>
      </c>
      <c r="D33" s="10">
        <f t="shared" si="29"/>
        <v>188</v>
      </c>
      <c r="E33" s="10">
        <f t="shared" si="29"/>
        <v>189</v>
      </c>
      <c r="F33" s="10">
        <f t="shared" si="29"/>
        <v>183</v>
      </c>
      <c r="G33" s="10">
        <f t="shared" si="29"/>
        <v>183</v>
      </c>
      <c r="H33" s="10">
        <f t="shared" si="29"/>
        <v>184</v>
      </c>
      <c r="I33" s="10">
        <f t="shared" si="29"/>
        <v>195</v>
      </c>
      <c r="J33" s="10"/>
      <c r="K33" s="10">
        <f t="shared" si="29"/>
        <v>193</v>
      </c>
      <c r="L33" s="10"/>
      <c r="M33" s="10">
        <f t="shared" si="29"/>
        <v>188</v>
      </c>
      <c r="N33" s="10"/>
      <c r="O33" s="10">
        <f t="shared" si="29"/>
        <v>195</v>
      </c>
      <c r="P33" s="10"/>
      <c r="Q33" s="10">
        <f t="shared" si="29"/>
        <v>191</v>
      </c>
      <c r="R33" s="10"/>
      <c r="S33" s="10">
        <f t="shared" si="29"/>
        <v>189</v>
      </c>
      <c r="T33" s="10"/>
      <c r="U33" s="10">
        <f t="shared" si="29"/>
        <v>182</v>
      </c>
      <c r="V33" s="10"/>
      <c r="W33" s="10">
        <f>W23</f>
        <v>0</v>
      </c>
      <c r="X33" s="10">
        <f t="shared" ref="X33:AB33" si="30">X23</f>
        <v>0</v>
      </c>
      <c r="Y33" s="10">
        <f t="shared" si="30"/>
        <v>0</v>
      </c>
      <c r="Z33" s="10">
        <f t="shared" si="30"/>
        <v>0</v>
      </c>
      <c r="AA33" s="10">
        <f t="shared" si="30"/>
        <v>0</v>
      </c>
      <c r="AB33" s="10">
        <f t="shared" si="30"/>
        <v>0</v>
      </c>
      <c r="AC33" s="10"/>
      <c r="AD33" s="10"/>
      <c r="AE33" s="10"/>
      <c r="AF33" s="10"/>
      <c r="AG33" s="10"/>
      <c r="AH33" s="10"/>
      <c r="AI33" s="10"/>
      <c r="AM33" s="13"/>
      <c r="AN33" s="13"/>
      <c r="AO33" s="8"/>
    </row>
    <row r="34" spans="1:44" ht="12.75" hidden="1" customHeight="1" x14ac:dyDescent="0.4">
      <c r="A34" t="s">
        <v>26</v>
      </c>
      <c r="J34" s="10">
        <f>J23</f>
        <v>12</v>
      </c>
      <c r="L34" s="10">
        <f>L23</f>
        <v>14</v>
      </c>
      <c r="N34" s="10">
        <f>N23</f>
        <v>10</v>
      </c>
      <c r="O34" s="10"/>
      <c r="P34" s="10">
        <f t="shared" ref="P34:V34" si="31">P23</f>
        <v>14</v>
      </c>
      <c r="Q34" s="10"/>
      <c r="R34" s="10">
        <f t="shared" si="31"/>
        <v>9</v>
      </c>
      <c r="S34" s="10"/>
      <c r="T34" s="10">
        <f t="shared" si="31"/>
        <v>7</v>
      </c>
      <c r="U34" s="10"/>
      <c r="V34" s="10">
        <f t="shared" si="31"/>
        <v>6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J34" s="10"/>
      <c r="AM34" s="13"/>
      <c r="AN34" s="13"/>
      <c r="AO34" s="8"/>
    </row>
    <row r="35" spans="1:44" ht="13.5" hidden="1" customHeight="1" thickBot="1" x14ac:dyDescent="0.45">
      <c r="B35" s="10">
        <f t="shared" ref="B35:H35" si="32">MIN(COUNT(B3:B22),11)</f>
        <v>9</v>
      </c>
      <c r="C35" s="10">
        <f t="shared" si="32"/>
        <v>8</v>
      </c>
      <c r="D35" s="10">
        <f t="shared" si="32"/>
        <v>8</v>
      </c>
      <c r="E35" s="10">
        <f>MIN(COUNT(E3:E22),11)</f>
        <v>10</v>
      </c>
      <c r="F35" s="10">
        <f t="shared" si="32"/>
        <v>9</v>
      </c>
      <c r="G35" s="10">
        <f t="shared" si="32"/>
        <v>9</v>
      </c>
      <c r="H35" s="10">
        <f t="shared" si="32"/>
        <v>10</v>
      </c>
      <c r="I35" s="10">
        <f>MIN(COUNT(I3:I22),11)</f>
        <v>9</v>
      </c>
      <c r="J35" s="10"/>
      <c r="K35" s="10">
        <f>MIN(COUNT(K3:K22),11)</f>
        <v>9</v>
      </c>
      <c r="L35" s="10"/>
      <c r="M35" s="10">
        <f>MIN(COUNT(M3:M22),11)</f>
        <v>7</v>
      </c>
      <c r="N35" s="10"/>
      <c r="O35" s="10">
        <f>MIN(COUNT(O3:O22),11)</f>
        <v>8</v>
      </c>
      <c r="P35" s="10"/>
      <c r="Q35" s="10">
        <f>MIN(COUNT(Q3:Q22),11)</f>
        <v>10</v>
      </c>
      <c r="R35" s="10"/>
      <c r="S35" s="10">
        <f>MIN(COUNT(S3:S22),11)</f>
        <v>9</v>
      </c>
      <c r="T35" s="10"/>
      <c r="U35" s="10">
        <f>MIN(COUNT(U3:U22),11)</f>
        <v>11</v>
      </c>
      <c r="V35" s="10"/>
      <c r="W35" s="10">
        <f>MIN(COUNT(W3:W22),11)</f>
        <v>0</v>
      </c>
      <c r="X35" s="10">
        <f>MIN(COUNT(X3:X22),11)</f>
        <v>0</v>
      </c>
      <c r="Y35" s="10">
        <f t="shared" ref="Y35:Z35" si="33">MIN(COUNT(Y3:Y22),11)</f>
        <v>0</v>
      </c>
      <c r="Z35" s="10">
        <f t="shared" si="33"/>
        <v>0</v>
      </c>
      <c r="AA35" s="10">
        <f>MIN(COUNT(AA3:AA22),11)</f>
        <v>0</v>
      </c>
      <c r="AB35" s="10">
        <f>MIN(COUNT(AB3:AB22),11)</f>
        <v>0</v>
      </c>
      <c r="AC35" s="10"/>
      <c r="AD35" s="10"/>
      <c r="AE35" s="10"/>
      <c r="AF35" s="10"/>
      <c r="AG35" s="10"/>
      <c r="AH35" s="10"/>
      <c r="AI35" s="10"/>
      <c r="AK35" s="10"/>
      <c r="AL35" s="10"/>
      <c r="AN35" s="13">
        <f>COUNTA(A3:A22)</f>
        <v>12</v>
      </c>
      <c r="AO35" s="8"/>
      <c r="AR35"/>
    </row>
    <row r="36" spans="1:44" ht="18" customHeight="1" thickBot="1" x14ac:dyDescent="0.45">
      <c r="A36" s="37"/>
      <c r="B36" s="211" t="s">
        <v>27</v>
      </c>
      <c r="C36" s="219" t="s">
        <v>28</v>
      </c>
      <c r="D36" s="219" t="s">
        <v>29</v>
      </c>
      <c r="E36" s="219" t="s">
        <v>30</v>
      </c>
      <c r="F36" s="220" t="s">
        <v>31</v>
      </c>
      <c r="G36" s="243"/>
      <c r="H36" s="244"/>
      <c r="I36" s="68"/>
    </row>
    <row r="37" spans="1:44" ht="18" customHeight="1" x14ac:dyDescent="0.4">
      <c r="A37" s="40" t="s">
        <v>32</v>
      </c>
      <c r="B37" s="121">
        <f>COUNTIF(B33:V33,"&gt;0")</f>
        <v>14</v>
      </c>
      <c r="C37" s="218">
        <f>SUM(B29:V29)</f>
        <v>4</v>
      </c>
      <c r="D37" s="218">
        <f>SUM(B30:V30)</f>
        <v>1</v>
      </c>
      <c r="E37" s="218">
        <f>B37-C37-D37</f>
        <v>9</v>
      </c>
      <c r="F37" s="122">
        <f>C37*2+D37</f>
        <v>9</v>
      </c>
      <c r="G37" s="245">
        <f>IF(B37&gt;0,SUM(B33:V33)/B37,0)</f>
        <v>187.64285714285714</v>
      </c>
      <c r="H37" s="246"/>
      <c r="I37" s="124" t="s">
        <v>5</v>
      </c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</row>
    <row r="38" spans="1:44" ht="18" customHeight="1" x14ac:dyDescent="0.4">
      <c r="A38" s="54" t="s">
        <v>117</v>
      </c>
      <c r="B38" s="58">
        <f>COUNTIF(I34:V34,"&gt;0")</f>
        <v>7</v>
      </c>
      <c r="C38" s="215">
        <f>SUM(I31:AJ31)</f>
        <v>2</v>
      </c>
      <c r="D38" s="215">
        <f>SUM(I32:V32)</f>
        <v>3</v>
      </c>
      <c r="E38" s="215">
        <f>B38-C38-D38</f>
        <v>2</v>
      </c>
      <c r="F38" s="59">
        <f>C38*2+D38</f>
        <v>7</v>
      </c>
      <c r="G38" s="247">
        <f>IF(B38&gt;0,J23+L23+N23+P23+R23+T23+V23+-J24-L24-N24-P24-R24-T24-V24,0)</f>
        <v>-4</v>
      </c>
      <c r="H38" s="248"/>
      <c r="I38" s="124" t="s">
        <v>165</v>
      </c>
    </row>
    <row r="39" spans="1:44" ht="18" customHeight="1" thickBot="1" x14ac:dyDescent="0.45">
      <c r="A39" s="67" t="s">
        <v>238</v>
      </c>
      <c r="B39" s="76">
        <f>COUNTIF(W33:AB33,"&gt;0")</f>
        <v>0</v>
      </c>
      <c r="C39" s="217">
        <f>SUM(W29:AB29)</f>
        <v>0</v>
      </c>
      <c r="D39" s="217">
        <f>SUM(W30:AB30)</f>
        <v>0</v>
      </c>
      <c r="E39" s="217">
        <f>B39-C39-D39</f>
        <v>0</v>
      </c>
      <c r="F39" s="77">
        <f>C39*2+D39</f>
        <v>0</v>
      </c>
      <c r="G39" s="249">
        <f>IF(B39&gt;0,SUM(W33:AB33)/B39,0)</f>
        <v>0</v>
      </c>
      <c r="H39" s="250"/>
      <c r="I39" s="124" t="s">
        <v>5</v>
      </c>
    </row>
  </sheetData>
  <sortState ref="A3:AP14">
    <sortCondition descending="1" ref="AN3:AN14"/>
    <sortCondition descending="1" ref="A3:A14"/>
  </sortState>
  <mergeCells count="30">
    <mergeCell ref="B1:H1"/>
    <mergeCell ref="I1:V1"/>
    <mergeCell ref="W1:AB1"/>
    <mergeCell ref="I2:J2"/>
    <mergeCell ref="K2:L2"/>
    <mergeCell ref="M2:N2"/>
    <mergeCell ref="O2:P2"/>
    <mergeCell ref="Q2:R2"/>
    <mergeCell ref="S2:T2"/>
    <mergeCell ref="U2:V2"/>
    <mergeCell ref="AI2:AJ2"/>
    <mergeCell ref="I26:J26"/>
    <mergeCell ref="K26:L26"/>
    <mergeCell ref="M26:N26"/>
    <mergeCell ref="O26:P26"/>
    <mergeCell ref="Q26:R26"/>
    <mergeCell ref="S26:T26"/>
    <mergeCell ref="U26:V26"/>
    <mergeCell ref="G39:H39"/>
    <mergeCell ref="I27:J27"/>
    <mergeCell ref="K27:L27"/>
    <mergeCell ref="M27:N27"/>
    <mergeCell ref="O27:P27"/>
    <mergeCell ref="U27:V27"/>
    <mergeCell ref="W28:AB28"/>
    <mergeCell ref="G36:H36"/>
    <mergeCell ref="G37:H37"/>
    <mergeCell ref="G38:H38"/>
    <mergeCell ref="Q27:R27"/>
    <mergeCell ref="S27:T27"/>
  </mergeCells>
  <printOptions horizontalCentered="1" verticalCentered="1"/>
  <pageMargins left="0.19685039370078741" right="0.19685039370078741" top="1.0236220472440944" bottom="0.27559055118110237" header="0.31496062992125984" footer="0.51181102362204722"/>
  <pageSetup paperSize="9" scale="78" firstPageNumber="0" orientation="landscape" horizontalDpi="300" verticalDpi="300" r:id="rId1"/>
  <headerFooter alignWithMargins="0">
    <oddHeader>&amp;C&amp;"Century Gothic,Bold"&amp;28&amp;A Averages 2019-2020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11</vt:i4>
      </vt:variant>
    </vt:vector>
  </HeadingPairs>
  <TitlesOfParts>
    <vt:vector size="29" baseType="lpstr">
      <vt:lpstr>Tables</vt:lpstr>
      <vt:lpstr>Cup Fixtures</vt:lpstr>
      <vt:lpstr>Handicaps</vt:lpstr>
      <vt:lpstr>Target Scores</vt:lpstr>
      <vt:lpstr>Ashby Road</vt:lpstr>
      <vt:lpstr>Ashby Road B</vt:lpstr>
      <vt:lpstr>Hinckley Phoenix</vt:lpstr>
      <vt:lpstr>Hounds</vt:lpstr>
      <vt:lpstr>New Plough</vt:lpstr>
      <vt:lpstr>Smallshaws</vt:lpstr>
      <vt:lpstr>Sporting Lions</vt:lpstr>
      <vt:lpstr>Trojans</vt:lpstr>
      <vt:lpstr>Averages</vt:lpstr>
      <vt:lpstr>Full Averages Sheet</vt:lpstr>
      <vt:lpstr>Trophies</vt:lpstr>
      <vt:lpstr>Last Season</vt:lpstr>
      <vt:lpstr>Toe the Line</vt:lpstr>
      <vt:lpstr>Young Shooter</vt:lpstr>
      <vt:lpstr>LastSeason</vt:lpstr>
      <vt:lpstr>'Ashby Road'!Print_Area</vt:lpstr>
      <vt:lpstr>'Ashby Road B'!Print_Area</vt:lpstr>
      <vt:lpstr>Averages!Print_Area</vt:lpstr>
      <vt:lpstr>'Full Averages Sheet'!Print_Area</vt:lpstr>
      <vt:lpstr>'Hinckley Phoenix'!Print_Area</vt:lpstr>
      <vt:lpstr>Hounds!Print_Area</vt:lpstr>
      <vt:lpstr>'New Plough'!Print_Area</vt:lpstr>
      <vt:lpstr>Smallshaws!Print_Area</vt:lpstr>
      <vt:lpstr>'Sporting Lions'!Print_Area</vt:lpstr>
      <vt:lpstr>Trojans!Print_Area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White</dc:creator>
  <cp:lastModifiedBy>Richard White</cp:lastModifiedBy>
  <cp:lastPrinted>2020-02-15T16:19:13Z</cp:lastPrinted>
  <dcterms:created xsi:type="dcterms:W3CDTF">2008-08-15T08:28:10Z</dcterms:created>
  <dcterms:modified xsi:type="dcterms:W3CDTF">2020-02-16T10:20:38Z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7de3378c-fcad-4fa6-ae53-1fc4032f3272</vt:lpwstr>
  </property>
</Properties>
</file>